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Y:\06_OCP_Presentaciones\6. Otras Presentaciones\Investor Day 2019\Presentación V. Definitiva\Soporte Presentación\"/>
    </mc:Choice>
  </mc:AlternateContent>
  <xr:revisionPtr revIDLastSave="0" documentId="8_{121EE23B-9B14-42ED-B3B6-90C27D8270EB}" xr6:coauthVersionLast="36" xr6:coauthVersionMax="36" xr10:uidLastSave="{00000000-0000-0000-0000-000000000000}"/>
  <bookViews>
    <workbookView xWindow="0" yWindow="0" windowWidth="28800" windowHeight="13080" xr2:uid="{00000000-000D-0000-FFFF-FFFF00000000}"/>
  </bookViews>
  <sheets>
    <sheet name="Cover" sheetId="1" r:id="rId1"/>
    <sheet name="Cash Flows" sheetId="5" r:id="rId2"/>
  </sheets>
  <calcPr calcId="179021"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I84" i="5" l="1"/>
  <c r="AJ84" i="5"/>
  <c r="AJ86" i="5" s="1"/>
  <c r="AJ91" i="5" s="1"/>
  <c r="AJ95" i="5" s="1"/>
  <c r="AK84" i="5"/>
  <c r="AK86" i="5" s="1"/>
  <c r="AK91" i="5" s="1"/>
  <c r="AK95" i="5" s="1"/>
  <c r="AL84" i="5"/>
  <c r="AM84" i="5"/>
  <c r="AN84" i="5"/>
  <c r="AO84" i="5"/>
  <c r="AO86" i="5" s="1"/>
  <c r="AO91" i="5" s="1"/>
  <c r="AO95" i="5" s="1"/>
  <c r="AP84" i="5"/>
  <c r="AP86" i="5" s="1"/>
  <c r="AP91" i="5" s="1"/>
  <c r="AP95" i="5" s="1"/>
  <c r="AQ84" i="5"/>
  <c r="AR84" i="5"/>
  <c r="AR86" i="5" s="1"/>
  <c r="AR91" i="5" s="1"/>
  <c r="AR95" i="5" s="1"/>
  <c r="AS84" i="5"/>
  <c r="AS86" i="5" s="1"/>
  <c r="AS91" i="5" s="1"/>
  <c r="AS95" i="5" s="1"/>
  <c r="AT84" i="5"/>
  <c r="AT86" i="5" s="1"/>
  <c r="AT91" i="5" s="1"/>
  <c r="AT95" i="5" s="1"/>
  <c r="AU84" i="5"/>
  <c r="AV84" i="5"/>
  <c r="AV86" i="5" s="1"/>
  <c r="AV91" i="5" s="1"/>
  <c r="AV95" i="5" s="1"/>
  <c r="AI86" i="5"/>
  <c r="AI91" i="5" s="1"/>
  <c r="AI95" i="5" s="1"/>
  <c r="AL86" i="5"/>
  <c r="AL91" i="5" s="1"/>
  <c r="AL95" i="5" s="1"/>
  <c r="AM86" i="5"/>
  <c r="AM91" i="5" s="1"/>
  <c r="AM95" i="5" s="1"/>
  <c r="AN86" i="5"/>
  <c r="AN91" i="5" s="1"/>
  <c r="AN95" i="5" s="1"/>
  <c r="AQ86" i="5"/>
  <c r="AQ91" i="5" s="1"/>
  <c r="AQ95" i="5" s="1"/>
  <c r="AU86" i="5"/>
  <c r="AU91" i="5" s="1"/>
  <c r="AU95" i="5" s="1"/>
  <c r="AI113" i="5"/>
  <c r="AI115" i="5" s="1"/>
  <c r="AI120" i="5" s="1"/>
  <c r="AI124" i="5" s="1"/>
  <c r="AJ113" i="5"/>
  <c r="AK113" i="5"/>
  <c r="AK115" i="5" s="1"/>
  <c r="AK120" i="5" s="1"/>
  <c r="AK124" i="5" s="1"/>
  <c r="AL113" i="5"/>
  <c r="AL115" i="5" s="1"/>
  <c r="AL120" i="5" s="1"/>
  <c r="AL124" i="5" s="1"/>
  <c r="AM113" i="5"/>
  <c r="AN113" i="5"/>
  <c r="AO113" i="5"/>
  <c r="AP113" i="5"/>
  <c r="AP115" i="5" s="1"/>
  <c r="AP120" i="5" s="1"/>
  <c r="AP124" i="5" s="1"/>
  <c r="AQ113" i="5"/>
  <c r="AQ115" i="5" s="1"/>
  <c r="AQ120" i="5" s="1"/>
  <c r="AQ124" i="5" s="1"/>
  <c r="AR113" i="5"/>
  <c r="AS113" i="5"/>
  <c r="AS115" i="5" s="1"/>
  <c r="AS120" i="5" s="1"/>
  <c r="AS124" i="5" s="1"/>
  <c r="AT113" i="5"/>
  <c r="AT115" i="5" s="1"/>
  <c r="AT120" i="5" s="1"/>
  <c r="AT124" i="5" s="1"/>
  <c r="AU113" i="5"/>
  <c r="AU115" i="5" s="1"/>
  <c r="AU120" i="5" s="1"/>
  <c r="AU124" i="5" s="1"/>
  <c r="AV113" i="5"/>
  <c r="AV115" i="5" s="1"/>
  <c r="AV120" i="5" s="1"/>
  <c r="AV124" i="5" s="1"/>
  <c r="AJ115" i="5"/>
  <c r="AJ120" i="5" s="1"/>
  <c r="AJ124" i="5" s="1"/>
  <c r="AM115" i="5"/>
  <c r="AM120" i="5" s="1"/>
  <c r="AM124" i="5" s="1"/>
  <c r="AN115" i="5"/>
  <c r="AN120" i="5" s="1"/>
  <c r="AN124" i="5" s="1"/>
  <c r="AO115" i="5"/>
  <c r="AO120" i="5" s="1"/>
  <c r="AO124" i="5" s="1"/>
  <c r="AR115" i="5"/>
  <c r="AR120" i="5" s="1"/>
  <c r="AR124" i="5" s="1"/>
  <c r="C314" i="5" l="1"/>
  <c r="C285" i="5" s="1"/>
  <c r="C300" i="5" s="1"/>
  <c r="C313" i="5"/>
  <c r="C284" i="5" s="1"/>
  <c r="C299" i="5" s="1"/>
  <c r="C311" i="5"/>
  <c r="C282" i="5" s="1"/>
  <c r="C297" i="5" s="1"/>
  <c r="C310" i="5"/>
  <c r="C281" i="5" s="1"/>
  <c r="C296" i="5" s="1"/>
  <c r="AV309" i="5"/>
  <c r="AU309" i="5"/>
  <c r="AT309" i="5"/>
  <c r="AS309" i="5"/>
  <c r="AR309" i="5"/>
  <c r="AQ309" i="5"/>
  <c r="AP309" i="5"/>
  <c r="AO309" i="5"/>
  <c r="AN309" i="5"/>
  <c r="AM309" i="5"/>
  <c r="AL309" i="5"/>
  <c r="AK309" i="5"/>
  <c r="AJ309" i="5"/>
  <c r="AI309" i="5"/>
  <c r="AV308" i="5"/>
  <c r="AU308" i="5"/>
  <c r="AT308" i="5"/>
  <c r="AS308" i="5"/>
  <c r="AR308" i="5"/>
  <c r="AQ308" i="5"/>
  <c r="AP308" i="5"/>
  <c r="AO308" i="5"/>
  <c r="AN308" i="5"/>
  <c r="AM308" i="5"/>
  <c r="AL308" i="5"/>
  <c r="AK308" i="5"/>
  <c r="AJ308" i="5"/>
  <c r="AI308" i="5"/>
  <c r="C306" i="5"/>
  <c r="C277" i="5" s="1"/>
  <c r="C292" i="5" s="1"/>
  <c r="AP300" i="5"/>
  <c r="AE300" i="5"/>
  <c r="J300" i="5"/>
  <c r="AS285" i="5"/>
  <c r="AC285" i="5"/>
  <c r="M285" i="5"/>
  <c r="I285" i="5"/>
  <c r="AI285" i="5"/>
  <c r="AH285" i="5"/>
  <c r="R285" i="5"/>
  <c r="C248" i="5"/>
  <c r="H220" i="5"/>
  <c r="H249" i="5" s="1"/>
  <c r="H305" i="5" s="1"/>
  <c r="H276" i="5" s="1"/>
  <c r="H291" i="5" s="1"/>
  <c r="C219" i="5"/>
  <c r="H191" i="5"/>
  <c r="H162" i="5"/>
  <c r="C161" i="5"/>
  <c r="H133" i="5"/>
  <c r="C132" i="5"/>
  <c r="H104" i="5"/>
  <c r="H75" i="5"/>
  <c r="C67" i="5"/>
  <c r="C96" i="5" s="1"/>
  <c r="C125" i="5" s="1"/>
  <c r="C154" i="5" s="1"/>
  <c r="C183" i="5" s="1"/>
  <c r="C212" i="5" s="1"/>
  <c r="C241" i="5" s="1"/>
  <c r="C270" i="5" s="1"/>
  <c r="C66" i="5"/>
  <c r="C95" i="5" s="1"/>
  <c r="C124" i="5" s="1"/>
  <c r="C153" i="5" s="1"/>
  <c r="C182" i="5" s="1"/>
  <c r="C211" i="5" s="1"/>
  <c r="C240" i="5" s="1"/>
  <c r="C269" i="5" s="1"/>
  <c r="C65" i="5"/>
  <c r="C94" i="5" s="1"/>
  <c r="C123" i="5" s="1"/>
  <c r="C152" i="5" s="1"/>
  <c r="C181" i="5" s="1"/>
  <c r="C210" i="5" s="1"/>
  <c r="C239" i="5" s="1"/>
  <c r="C268" i="5" s="1"/>
  <c r="C64" i="5"/>
  <c r="C93" i="5" s="1"/>
  <c r="C122" i="5" s="1"/>
  <c r="C151" i="5" s="1"/>
  <c r="C180" i="5" s="1"/>
  <c r="C209" i="5" s="1"/>
  <c r="C238" i="5" s="1"/>
  <c r="C267" i="5" s="1"/>
  <c r="C63" i="5"/>
  <c r="C92" i="5" s="1"/>
  <c r="C121" i="5" s="1"/>
  <c r="C150" i="5" s="1"/>
  <c r="C179" i="5" s="1"/>
  <c r="C208" i="5" s="1"/>
  <c r="C237" i="5" s="1"/>
  <c r="C266" i="5" s="1"/>
  <c r="C62" i="5"/>
  <c r="C91" i="5" s="1"/>
  <c r="C120" i="5" s="1"/>
  <c r="C149" i="5" s="1"/>
  <c r="C178" i="5" s="1"/>
  <c r="C207" i="5" s="1"/>
  <c r="C236" i="5" s="1"/>
  <c r="C265" i="5" s="1"/>
  <c r="C61" i="5"/>
  <c r="C90" i="5" s="1"/>
  <c r="C119" i="5" s="1"/>
  <c r="C148" i="5" s="1"/>
  <c r="C177" i="5" s="1"/>
  <c r="C206" i="5" s="1"/>
  <c r="C235" i="5" s="1"/>
  <c r="C264" i="5" s="1"/>
  <c r="C60" i="5"/>
  <c r="C89" i="5" s="1"/>
  <c r="C118" i="5" s="1"/>
  <c r="C147" i="5" s="1"/>
  <c r="C176" i="5" s="1"/>
  <c r="C205" i="5" s="1"/>
  <c r="C234" i="5" s="1"/>
  <c r="C263" i="5" s="1"/>
  <c r="C59" i="5"/>
  <c r="C88" i="5" s="1"/>
  <c r="C117" i="5" s="1"/>
  <c r="C146" i="5" s="1"/>
  <c r="C175" i="5" s="1"/>
  <c r="C204" i="5" s="1"/>
  <c r="C233" i="5" s="1"/>
  <c r="C262" i="5" s="1"/>
  <c r="C58" i="5"/>
  <c r="C87" i="5" s="1"/>
  <c r="C116" i="5" s="1"/>
  <c r="C145" i="5" s="1"/>
  <c r="C174" i="5" s="1"/>
  <c r="C203" i="5" s="1"/>
  <c r="C232" i="5" s="1"/>
  <c r="C261" i="5" s="1"/>
  <c r="C57" i="5"/>
  <c r="C86" i="5" s="1"/>
  <c r="C115" i="5" s="1"/>
  <c r="C144" i="5" s="1"/>
  <c r="C173" i="5" s="1"/>
  <c r="C202" i="5" s="1"/>
  <c r="C231" i="5" s="1"/>
  <c r="C260" i="5" s="1"/>
  <c r="C56" i="5"/>
  <c r="C85" i="5" s="1"/>
  <c r="C114" i="5" s="1"/>
  <c r="C143" i="5" s="1"/>
  <c r="C172" i="5" s="1"/>
  <c r="C201" i="5" s="1"/>
  <c r="C230" i="5" s="1"/>
  <c r="C259" i="5" s="1"/>
  <c r="C55" i="5"/>
  <c r="C84" i="5" s="1"/>
  <c r="C113" i="5" s="1"/>
  <c r="C142" i="5" s="1"/>
  <c r="C171" i="5" s="1"/>
  <c r="C200" i="5" s="1"/>
  <c r="C229" i="5" s="1"/>
  <c r="C258" i="5" s="1"/>
  <c r="C54" i="5"/>
  <c r="C83" i="5" s="1"/>
  <c r="C112" i="5" s="1"/>
  <c r="C141" i="5" s="1"/>
  <c r="C170" i="5" s="1"/>
  <c r="C199" i="5" s="1"/>
  <c r="C228" i="5" s="1"/>
  <c r="C257" i="5" s="1"/>
  <c r="C53" i="5"/>
  <c r="C82" i="5" s="1"/>
  <c r="C111" i="5" s="1"/>
  <c r="C140" i="5" s="1"/>
  <c r="C169" i="5" s="1"/>
  <c r="C198" i="5" s="1"/>
  <c r="C227" i="5" s="1"/>
  <c r="C256" i="5" s="1"/>
  <c r="C52" i="5"/>
  <c r="C81" i="5" s="1"/>
  <c r="C110" i="5" s="1"/>
  <c r="C139" i="5" s="1"/>
  <c r="C168" i="5" s="1"/>
  <c r="C197" i="5" s="1"/>
  <c r="C226" i="5" s="1"/>
  <c r="C255" i="5" s="1"/>
  <c r="C51" i="5"/>
  <c r="C80" i="5" s="1"/>
  <c r="C109" i="5" s="1"/>
  <c r="C138" i="5" s="1"/>
  <c r="C167" i="5" s="1"/>
  <c r="C196" i="5" s="1"/>
  <c r="C225" i="5" s="1"/>
  <c r="C254" i="5" s="1"/>
  <c r="C50" i="5"/>
  <c r="C79" i="5" s="1"/>
  <c r="C108" i="5" s="1"/>
  <c r="C137" i="5" s="1"/>
  <c r="C166" i="5" s="1"/>
  <c r="C195" i="5" s="1"/>
  <c r="C224" i="5" s="1"/>
  <c r="C253" i="5" s="1"/>
  <c r="C49" i="5"/>
  <c r="C78" i="5" s="1"/>
  <c r="C107" i="5" s="1"/>
  <c r="C136" i="5" s="1"/>
  <c r="C165" i="5" s="1"/>
  <c r="C194" i="5" s="1"/>
  <c r="C223" i="5" s="1"/>
  <c r="C252" i="5" s="1"/>
  <c r="C48" i="5"/>
  <c r="C77" i="5" s="1"/>
  <c r="C106" i="5" s="1"/>
  <c r="C135" i="5" s="1"/>
  <c r="C164" i="5" s="1"/>
  <c r="C193" i="5" s="1"/>
  <c r="C222" i="5" s="1"/>
  <c r="C251" i="5" s="1"/>
  <c r="C47" i="5"/>
  <c r="C76" i="5" s="1"/>
  <c r="C105" i="5" s="1"/>
  <c r="C134" i="5" s="1"/>
  <c r="C163" i="5" s="1"/>
  <c r="C192" i="5" s="1"/>
  <c r="C221" i="5" s="1"/>
  <c r="C250" i="5" s="1"/>
  <c r="B47" i="5"/>
  <c r="H46" i="5"/>
  <c r="B19" i="5"/>
  <c r="B48" i="5" s="1"/>
  <c r="H17" i="5"/>
  <c r="C16" i="5"/>
  <c r="I8" i="5"/>
  <c r="B20" i="5" l="1"/>
  <c r="B49" i="5" s="1"/>
  <c r="AE285" i="5"/>
  <c r="AU285" i="5"/>
  <c r="AM300" i="5"/>
  <c r="AU300" i="5"/>
  <c r="N285" i="5"/>
  <c r="AD285" i="5"/>
  <c r="AT285" i="5"/>
  <c r="Y285" i="5"/>
  <c r="AO285" i="5"/>
  <c r="K285" i="5"/>
  <c r="S285" i="5"/>
  <c r="Z300" i="5"/>
  <c r="T300" i="5"/>
  <c r="O285" i="5"/>
  <c r="W300" i="5"/>
  <c r="O300" i="5"/>
  <c r="I300" i="5"/>
  <c r="M300" i="5"/>
  <c r="Q300" i="5"/>
  <c r="U300" i="5"/>
  <c r="Y300" i="5"/>
  <c r="AC300" i="5"/>
  <c r="AG300" i="5"/>
  <c r="AK300" i="5"/>
  <c r="AO300" i="5"/>
  <c r="AS300" i="5"/>
  <c r="K300" i="5"/>
  <c r="S300" i="5"/>
  <c r="AA300" i="5"/>
  <c r="AI300" i="5"/>
  <c r="AQ300" i="5"/>
  <c r="I220" i="5"/>
  <c r="I249" i="5" s="1"/>
  <c r="I305" i="5" s="1"/>
  <c r="I276" i="5" s="1"/>
  <c r="I291" i="5" s="1"/>
  <c r="I162" i="5"/>
  <c r="I191" i="5"/>
  <c r="I133" i="5"/>
  <c r="I104" i="5"/>
  <c r="I75" i="5"/>
  <c r="I46" i="5"/>
  <c r="J8" i="5"/>
  <c r="I17" i="5"/>
  <c r="C309" i="5"/>
  <c r="C280" i="5" s="1"/>
  <c r="C295" i="5" s="1"/>
  <c r="C103" i="5"/>
  <c r="B77" i="5"/>
  <c r="C307" i="5"/>
  <c r="C278" i="5" s="1"/>
  <c r="C293" i="5" s="1"/>
  <c r="C45" i="5"/>
  <c r="B76" i="5"/>
  <c r="C308" i="5"/>
  <c r="C279" i="5" s="1"/>
  <c r="C294" i="5" s="1"/>
  <c r="C74" i="5"/>
  <c r="C312" i="5"/>
  <c r="C283" i="5" s="1"/>
  <c r="C298" i="5" s="1"/>
  <c r="C190" i="5"/>
  <c r="W285" i="5"/>
  <c r="AM285" i="5"/>
  <c r="AJ300" i="5"/>
  <c r="J285" i="5"/>
  <c r="V285" i="5"/>
  <c r="Z285" i="5"/>
  <c r="AL285" i="5"/>
  <c r="AP285" i="5"/>
  <c r="Q285" i="5"/>
  <c r="U285" i="5"/>
  <c r="AG285" i="5"/>
  <c r="AK285" i="5"/>
  <c r="AA285" i="5"/>
  <c r="AQ285" i="5"/>
  <c r="H300" i="5"/>
  <c r="L300" i="5"/>
  <c r="P300" i="5"/>
  <c r="X300" i="5"/>
  <c r="AB300" i="5"/>
  <c r="AF300" i="5"/>
  <c r="AN300" i="5"/>
  <c r="AR300" i="5"/>
  <c r="AV300" i="5"/>
  <c r="H285" i="5"/>
  <c r="L285" i="5"/>
  <c r="P285" i="5"/>
  <c r="T285" i="5"/>
  <c r="X285" i="5"/>
  <c r="AB285" i="5"/>
  <c r="AF285" i="5"/>
  <c r="AJ285" i="5"/>
  <c r="AN285" i="5"/>
  <c r="AR285" i="5"/>
  <c r="AV285" i="5"/>
  <c r="N300" i="5"/>
  <c r="R300" i="5"/>
  <c r="V300" i="5"/>
  <c r="AD300" i="5"/>
  <c r="AH300" i="5"/>
  <c r="AL300" i="5"/>
  <c r="AT300" i="5"/>
  <c r="B21" i="5" l="1"/>
  <c r="B50" i="5" s="1"/>
  <c r="J220" i="5"/>
  <c r="J249" i="5" s="1"/>
  <c r="J305" i="5" s="1"/>
  <c r="J276" i="5" s="1"/>
  <c r="J291" i="5" s="1"/>
  <c r="J191" i="5"/>
  <c r="J133" i="5"/>
  <c r="J162" i="5"/>
  <c r="J104" i="5"/>
  <c r="J75" i="5"/>
  <c r="J46" i="5"/>
  <c r="K8" i="5"/>
  <c r="J17" i="5"/>
  <c r="B106" i="5"/>
  <c r="B105" i="5"/>
  <c r="B78" i="5"/>
  <c r="B22" i="5" l="1"/>
  <c r="B23" i="5" s="1"/>
  <c r="B51" i="5"/>
  <c r="B107" i="5"/>
  <c r="B134" i="5"/>
  <c r="K220" i="5"/>
  <c r="K249" i="5" s="1"/>
  <c r="K305" i="5" s="1"/>
  <c r="K276" i="5" s="1"/>
  <c r="K291" i="5" s="1"/>
  <c r="K191" i="5"/>
  <c r="K162" i="5"/>
  <c r="K133" i="5"/>
  <c r="K75" i="5"/>
  <c r="K104" i="5"/>
  <c r="K46" i="5"/>
  <c r="L8" i="5"/>
  <c r="K17" i="5"/>
  <c r="B79" i="5"/>
  <c r="B135" i="5"/>
  <c r="B80" i="5" l="1"/>
  <c r="B164" i="5"/>
  <c r="B108" i="5"/>
  <c r="B163" i="5"/>
  <c r="B136" i="5"/>
  <c r="B52" i="5"/>
  <c r="B24" i="5"/>
  <c r="L191" i="5"/>
  <c r="L220" i="5"/>
  <c r="L249" i="5" s="1"/>
  <c r="L305" i="5" s="1"/>
  <c r="L276" i="5" s="1"/>
  <c r="L291" i="5" s="1"/>
  <c r="L162" i="5"/>
  <c r="L133" i="5"/>
  <c r="L104" i="5"/>
  <c r="L75" i="5"/>
  <c r="L46" i="5"/>
  <c r="L17" i="5"/>
  <c r="M8" i="5"/>
  <c r="B81" i="5" l="1"/>
  <c r="B193" i="5"/>
  <c r="B109" i="5"/>
  <c r="B53" i="5"/>
  <c r="B25" i="5"/>
  <c r="B137" i="5"/>
  <c r="M220" i="5"/>
  <c r="M249" i="5" s="1"/>
  <c r="M305" i="5" s="1"/>
  <c r="M276" i="5" s="1"/>
  <c r="M291" i="5" s="1"/>
  <c r="M162" i="5"/>
  <c r="M133" i="5"/>
  <c r="M191" i="5"/>
  <c r="M104" i="5"/>
  <c r="M75" i="5"/>
  <c r="M46" i="5"/>
  <c r="M17" i="5"/>
  <c r="N8" i="5"/>
  <c r="B165" i="5"/>
  <c r="B192" i="5"/>
  <c r="B194" i="5" l="1"/>
  <c r="B222" i="5"/>
  <c r="B54" i="5"/>
  <c r="B26" i="5"/>
  <c r="AE26" i="5"/>
  <c r="S26" i="5"/>
  <c r="N220" i="5"/>
  <c r="N249" i="5" s="1"/>
  <c r="N305" i="5" s="1"/>
  <c r="N276" i="5" s="1"/>
  <c r="N291" i="5" s="1"/>
  <c r="N191" i="5"/>
  <c r="N162" i="5"/>
  <c r="N75" i="5"/>
  <c r="N133" i="5"/>
  <c r="N104" i="5"/>
  <c r="N46" i="5"/>
  <c r="O8" i="5"/>
  <c r="N17" i="5"/>
  <c r="B166" i="5"/>
  <c r="B138" i="5"/>
  <c r="B221" i="5"/>
  <c r="AR26" i="5"/>
  <c r="AN26" i="5"/>
  <c r="B82" i="5"/>
  <c r="AP26" i="5"/>
  <c r="V26" i="5"/>
  <c r="B110" i="5"/>
  <c r="AK26" i="5"/>
  <c r="O220" i="5" l="1"/>
  <c r="O249" i="5" s="1"/>
  <c r="O305" i="5" s="1"/>
  <c r="O276" i="5" s="1"/>
  <c r="O291" i="5" s="1"/>
  <c r="O191" i="5"/>
  <c r="O162" i="5"/>
  <c r="O75" i="5"/>
  <c r="O133" i="5"/>
  <c r="O104" i="5"/>
  <c r="O46" i="5"/>
  <c r="O17" i="5"/>
  <c r="P8" i="5"/>
  <c r="B195" i="5"/>
  <c r="Y26" i="5"/>
  <c r="J26" i="5"/>
  <c r="AT26" i="5"/>
  <c r="W26" i="5"/>
  <c r="P26" i="5"/>
  <c r="AS55" i="5"/>
  <c r="AO55" i="5"/>
  <c r="AK55" i="5"/>
  <c r="AG55" i="5"/>
  <c r="AC55" i="5"/>
  <c r="Y55" i="5"/>
  <c r="U55" i="5"/>
  <c r="Q55" i="5"/>
  <c r="M55" i="5"/>
  <c r="I55" i="5"/>
  <c r="AU55" i="5"/>
  <c r="AQ55" i="5"/>
  <c r="AM55" i="5"/>
  <c r="AI55" i="5"/>
  <c r="AE55" i="5"/>
  <c r="AA55" i="5"/>
  <c r="W55" i="5"/>
  <c r="S55" i="5"/>
  <c r="O55" i="5"/>
  <c r="K55" i="5"/>
  <c r="AV55" i="5"/>
  <c r="AN55" i="5"/>
  <c r="AF55" i="5"/>
  <c r="X55" i="5"/>
  <c r="P55" i="5"/>
  <c r="H55" i="5"/>
  <c r="B83" i="5"/>
  <c r="AT55" i="5"/>
  <c r="AL55" i="5"/>
  <c r="AD55" i="5"/>
  <c r="V55" i="5"/>
  <c r="N55" i="5"/>
  <c r="AH55" i="5"/>
  <c r="R55" i="5"/>
  <c r="AR55" i="5"/>
  <c r="AB55" i="5"/>
  <c r="L55" i="5"/>
  <c r="AP55" i="5"/>
  <c r="Z55" i="5"/>
  <c r="J55" i="5"/>
  <c r="AJ55" i="5"/>
  <c r="T55" i="5"/>
  <c r="AG26" i="5"/>
  <c r="B223" i="5"/>
  <c r="AH26" i="5"/>
  <c r="N26" i="5"/>
  <c r="AD26" i="5"/>
  <c r="K26" i="5"/>
  <c r="AA26" i="5"/>
  <c r="AU26" i="5"/>
  <c r="T26" i="5"/>
  <c r="AF26" i="5"/>
  <c r="AV26" i="5"/>
  <c r="Z26" i="5"/>
  <c r="AR250" i="5"/>
  <c r="AB250" i="5"/>
  <c r="X250" i="5"/>
  <c r="P250" i="5"/>
  <c r="AP250" i="5"/>
  <c r="AD250" i="5"/>
  <c r="V250" i="5"/>
  <c r="S250" i="5"/>
  <c r="Y250" i="5"/>
  <c r="Q250" i="5"/>
  <c r="AM250" i="5"/>
  <c r="W250" i="5"/>
  <c r="O250" i="5"/>
  <c r="AS250" i="5"/>
  <c r="AK250" i="5"/>
  <c r="U250" i="5"/>
  <c r="B167" i="5"/>
  <c r="AS26" i="5"/>
  <c r="B139" i="5"/>
  <c r="AQ250" i="5"/>
  <c r="M26" i="5"/>
  <c r="U26" i="5"/>
  <c r="R26" i="5"/>
  <c r="AI26" i="5"/>
  <c r="O26" i="5"/>
  <c r="X26" i="5"/>
  <c r="AQ26" i="5"/>
  <c r="AJ26" i="5"/>
  <c r="AS251" i="5"/>
  <c r="AO251" i="5"/>
  <c r="AK251" i="5"/>
  <c r="AG251" i="5"/>
  <c r="AC251" i="5"/>
  <c r="Y251" i="5"/>
  <c r="U251" i="5"/>
  <c r="Q251" i="5"/>
  <c r="M251" i="5"/>
  <c r="I251" i="5"/>
  <c r="AU251" i="5"/>
  <c r="AQ251" i="5"/>
  <c r="AM251" i="5"/>
  <c r="AI251" i="5"/>
  <c r="AE251" i="5"/>
  <c r="AA251" i="5"/>
  <c r="W251" i="5"/>
  <c r="S251" i="5"/>
  <c r="O251" i="5"/>
  <c r="K251" i="5"/>
  <c r="AV251" i="5"/>
  <c r="AN251" i="5"/>
  <c r="AF251" i="5"/>
  <c r="X251" i="5"/>
  <c r="P251" i="5"/>
  <c r="H251" i="5"/>
  <c r="AT251" i="5"/>
  <c r="AL251" i="5"/>
  <c r="AD251" i="5"/>
  <c r="V251" i="5"/>
  <c r="N251" i="5"/>
  <c r="AR251" i="5"/>
  <c r="AJ251" i="5"/>
  <c r="AB251" i="5"/>
  <c r="T251" i="5"/>
  <c r="L251" i="5"/>
  <c r="AH251" i="5"/>
  <c r="Z251" i="5"/>
  <c r="R251" i="5"/>
  <c r="AP251" i="5"/>
  <c r="J251" i="5"/>
  <c r="R250" i="5"/>
  <c r="B111" i="5"/>
  <c r="Z250" i="5"/>
  <c r="AF250" i="5"/>
  <c r="K250" i="5"/>
  <c r="I26" i="5"/>
  <c r="AC26" i="5"/>
  <c r="AM26" i="5"/>
  <c r="AO26" i="5"/>
  <c r="L26" i="5"/>
  <c r="B55" i="5"/>
  <c r="B84" i="5" s="1"/>
  <c r="B113" i="5" s="1"/>
  <c r="B142" i="5" s="1"/>
  <c r="B171" i="5" s="1"/>
  <c r="B200" i="5" s="1"/>
  <c r="B229" i="5" s="1"/>
  <c r="B27" i="5"/>
  <c r="H26" i="5"/>
  <c r="AB26" i="5"/>
  <c r="AL26" i="5"/>
  <c r="Q26" i="5"/>
  <c r="AA250" i="5" l="1"/>
  <c r="AT250" i="5"/>
  <c r="T250" i="5"/>
  <c r="AJ250" i="5"/>
  <c r="AG250" i="5"/>
  <c r="AU250" i="5"/>
  <c r="AG84" i="5"/>
  <c r="Q84" i="5"/>
  <c r="B112" i="5"/>
  <c r="P84" i="5"/>
  <c r="J84" i="5"/>
  <c r="AH84" i="5"/>
  <c r="Z84" i="5"/>
  <c r="AC250" i="5"/>
  <c r="N250" i="5"/>
  <c r="B168" i="5"/>
  <c r="B196" i="5"/>
  <c r="AO250" i="5"/>
  <c r="B140" i="5"/>
  <c r="AE250" i="5"/>
  <c r="AL250" i="5"/>
  <c r="AH250" i="5"/>
  <c r="AP252" i="5"/>
  <c r="AL252" i="5"/>
  <c r="AD252" i="5"/>
  <c r="Z252" i="5"/>
  <c r="J252" i="5"/>
  <c r="AV252" i="5"/>
  <c r="AN252" i="5"/>
  <c r="AJ252" i="5"/>
  <c r="T252" i="5"/>
  <c r="P252" i="5"/>
  <c r="L252" i="5"/>
  <c r="H252" i="5"/>
  <c r="AS252" i="5"/>
  <c r="AK252" i="5"/>
  <c r="AC252" i="5"/>
  <c r="U252" i="5"/>
  <c r="M252" i="5"/>
  <c r="AQ252" i="5"/>
  <c r="AA252" i="5"/>
  <c r="S252" i="5"/>
  <c r="AO252" i="5"/>
  <c r="Y252" i="5"/>
  <c r="I252" i="5"/>
  <c r="W252" i="5"/>
  <c r="AU252" i="5"/>
  <c r="O252" i="5"/>
  <c r="AM252" i="5"/>
  <c r="AE252" i="5"/>
  <c r="M250" i="5"/>
  <c r="P191" i="5"/>
  <c r="P162" i="5"/>
  <c r="P220" i="5"/>
  <c r="P249" i="5" s="1"/>
  <c r="P305" i="5" s="1"/>
  <c r="P276" i="5" s="1"/>
  <c r="P291" i="5" s="1"/>
  <c r="P133" i="5"/>
  <c r="P104" i="5"/>
  <c r="P75" i="5"/>
  <c r="P46" i="5"/>
  <c r="P17" i="5"/>
  <c r="Q8" i="5"/>
  <c r="AV28" i="5"/>
  <c r="AF28" i="5"/>
  <c r="AB28" i="5"/>
  <c r="P28" i="5"/>
  <c r="AM28" i="5"/>
  <c r="W28" i="5"/>
  <c r="B56" i="5"/>
  <c r="B28" i="5"/>
  <c r="AL28" i="5"/>
  <c r="AA28" i="5"/>
  <c r="K28" i="5"/>
  <c r="U28" i="5"/>
  <c r="O28" i="5"/>
  <c r="AD28" i="5"/>
  <c r="I28" i="5"/>
  <c r="AT28" i="5"/>
  <c r="AC28" i="5"/>
  <c r="J250" i="5"/>
  <c r="AV250" i="5"/>
  <c r="L250" i="5"/>
  <c r="H250" i="5"/>
  <c r="T28" i="5"/>
  <c r="AH28" i="5"/>
  <c r="AF252" i="5"/>
  <c r="N252" i="5"/>
  <c r="AT252" i="5"/>
  <c r="Y28" i="5"/>
  <c r="B224" i="5"/>
  <c r="AN250" i="5"/>
  <c r="AI250" i="5"/>
  <c r="I250" i="5"/>
  <c r="B57" i="5" l="1"/>
  <c r="B86" i="5" s="1"/>
  <c r="B115" i="5" s="1"/>
  <c r="B144" i="5" s="1"/>
  <c r="B173" i="5" s="1"/>
  <c r="B202" i="5" s="1"/>
  <c r="B231" i="5" s="1"/>
  <c r="B29" i="5"/>
  <c r="Q220" i="5"/>
  <c r="Q249" i="5" s="1"/>
  <c r="Q305" i="5" s="1"/>
  <c r="Q276" i="5" s="1"/>
  <c r="Q291" i="5" s="1"/>
  <c r="Q162" i="5"/>
  <c r="Q191" i="5"/>
  <c r="Q133" i="5"/>
  <c r="Q104" i="5"/>
  <c r="Q75" i="5"/>
  <c r="Q46" i="5"/>
  <c r="Q17" i="5"/>
  <c r="R8" i="5"/>
  <c r="AI252" i="5"/>
  <c r="X252" i="5"/>
  <c r="N84" i="5"/>
  <c r="AA84" i="5"/>
  <c r="Q252" i="5"/>
  <c r="K252" i="5"/>
  <c r="AG252" i="5"/>
  <c r="AE28" i="5"/>
  <c r="AU57" i="5"/>
  <c r="AQ57" i="5"/>
  <c r="AM57" i="5"/>
  <c r="AI57" i="5"/>
  <c r="AE57" i="5"/>
  <c r="AA57" i="5"/>
  <c r="W57" i="5"/>
  <c r="S57" i="5"/>
  <c r="O57" i="5"/>
  <c r="K57" i="5"/>
  <c r="AS57" i="5"/>
  <c r="AO57" i="5"/>
  <c r="AK57" i="5"/>
  <c r="AG57" i="5"/>
  <c r="AC57" i="5"/>
  <c r="Y57" i="5"/>
  <c r="U57" i="5"/>
  <c r="Q57" i="5"/>
  <c r="M57" i="5"/>
  <c r="I57" i="5"/>
  <c r="B85" i="5"/>
  <c r="AV57" i="5"/>
  <c r="AN57" i="5"/>
  <c r="AF57" i="5"/>
  <c r="X57" i="5"/>
  <c r="P57" i="5"/>
  <c r="H57" i="5"/>
  <c r="AT57" i="5"/>
  <c r="AL57" i="5"/>
  <c r="AD57" i="5"/>
  <c r="V57" i="5"/>
  <c r="N57" i="5"/>
  <c r="AJ57" i="5"/>
  <c r="T57" i="5"/>
  <c r="AH57" i="5"/>
  <c r="R57" i="5"/>
  <c r="AR57" i="5"/>
  <c r="AB57" i="5"/>
  <c r="L57" i="5"/>
  <c r="AP57" i="5"/>
  <c r="Z57" i="5"/>
  <c r="J57" i="5"/>
  <c r="AN28" i="5"/>
  <c r="Z28" i="5"/>
  <c r="X28" i="5"/>
  <c r="AO28" i="5"/>
  <c r="B169" i="5"/>
  <c r="V252" i="5"/>
  <c r="AU28" i="5"/>
  <c r="B197" i="5"/>
  <c r="J28" i="5"/>
  <c r="R84" i="5"/>
  <c r="L84" i="5"/>
  <c r="V84" i="5"/>
  <c r="X84" i="5"/>
  <c r="O84" i="5"/>
  <c r="AE84" i="5"/>
  <c r="U84" i="5"/>
  <c r="AB252" i="5"/>
  <c r="K84" i="5"/>
  <c r="AH252" i="5"/>
  <c r="AQ253" i="5"/>
  <c r="AM253" i="5"/>
  <c r="AI253" i="5"/>
  <c r="AE253" i="5"/>
  <c r="AA253" i="5"/>
  <c r="S253" i="5"/>
  <c r="O253" i="5"/>
  <c r="K253" i="5"/>
  <c r="AO253" i="5"/>
  <c r="AK253" i="5"/>
  <c r="U253" i="5"/>
  <c r="M253" i="5"/>
  <c r="I253" i="5"/>
  <c r="AH253" i="5"/>
  <c r="Z253" i="5"/>
  <c r="AV253" i="5"/>
  <c r="AN253" i="5"/>
  <c r="AF253" i="5"/>
  <c r="P253" i="5"/>
  <c r="AD253" i="5"/>
  <c r="N253" i="5"/>
  <c r="AR253" i="5"/>
  <c r="L253" i="5"/>
  <c r="AJ253" i="5"/>
  <c r="AB253" i="5"/>
  <c r="T253" i="5"/>
  <c r="AC253" i="5"/>
  <c r="AK28" i="5"/>
  <c r="AR28" i="5"/>
  <c r="AR252" i="5"/>
  <c r="AS28" i="5"/>
  <c r="M28" i="5"/>
  <c r="AJ28" i="5"/>
  <c r="L28" i="5"/>
  <c r="AG28" i="5"/>
  <c r="T84" i="5"/>
  <c r="AD84" i="5"/>
  <c r="AF84" i="5"/>
  <c r="S84" i="5"/>
  <c r="I84" i="5"/>
  <c r="Y84" i="5"/>
  <c r="AI28" i="5"/>
  <c r="R252" i="5"/>
  <c r="AL253" i="5"/>
  <c r="W253" i="5"/>
  <c r="V253" i="5"/>
  <c r="AU253" i="5"/>
  <c r="S28" i="5"/>
  <c r="AP28" i="5"/>
  <c r="V28" i="5"/>
  <c r="R28" i="5"/>
  <c r="Q28" i="5"/>
  <c r="N28" i="5"/>
  <c r="B225" i="5"/>
  <c r="AB84" i="5"/>
  <c r="H84" i="5"/>
  <c r="B141" i="5"/>
  <c r="AE113" i="5"/>
  <c r="AA113" i="5"/>
  <c r="W113" i="5"/>
  <c r="S113" i="5"/>
  <c r="O113" i="5"/>
  <c r="K113" i="5"/>
  <c r="AC113" i="5"/>
  <c r="Y113" i="5"/>
  <c r="U113" i="5"/>
  <c r="M113" i="5"/>
  <c r="I113" i="5"/>
  <c r="AD113" i="5"/>
  <c r="V113" i="5"/>
  <c r="N113" i="5"/>
  <c r="AB113" i="5"/>
  <c r="T113" i="5"/>
  <c r="L113" i="5"/>
  <c r="AH113" i="5"/>
  <c r="R113" i="5"/>
  <c r="AF113" i="5"/>
  <c r="X113" i="5"/>
  <c r="H113" i="5"/>
  <c r="W84" i="5"/>
  <c r="M84" i="5"/>
  <c r="AC84" i="5"/>
  <c r="AQ28" i="5"/>
  <c r="H28" i="5"/>
  <c r="J253" i="5"/>
  <c r="AP253" i="5" l="1"/>
  <c r="AG253" i="5"/>
  <c r="AA86" i="5"/>
  <c r="K86" i="5"/>
  <c r="AG86" i="5"/>
  <c r="U86" i="5"/>
  <c r="I86" i="5"/>
  <c r="AD86" i="5"/>
  <c r="T86" i="5"/>
  <c r="Z86" i="5"/>
  <c r="R86" i="5"/>
  <c r="J86" i="5"/>
  <c r="B114" i="5"/>
  <c r="H86" i="5"/>
  <c r="B58" i="5"/>
  <c r="B30" i="5"/>
  <c r="X253" i="5"/>
  <c r="Q253" i="5"/>
  <c r="M86" i="5"/>
  <c r="J113" i="5"/>
  <c r="O86" i="5"/>
  <c r="V86" i="5"/>
  <c r="Y253" i="5"/>
  <c r="H253" i="5"/>
  <c r="AG113" i="5"/>
  <c r="P113" i="5"/>
  <c r="AB86" i="5"/>
  <c r="Z113" i="5"/>
  <c r="Y86" i="5"/>
  <c r="S86" i="5"/>
  <c r="B226" i="5"/>
  <c r="B198" i="5"/>
  <c r="R253" i="5"/>
  <c r="AS253" i="5"/>
  <c r="Q113" i="5"/>
  <c r="AC86" i="5"/>
  <c r="W86" i="5"/>
  <c r="AS142" i="5"/>
  <c r="AK142" i="5"/>
  <c r="AG142" i="5"/>
  <c r="Y142" i="5"/>
  <c r="U142" i="5"/>
  <c r="Q142" i="5"/>
  <c r="I142" i="5"/>
  <c r="B170" i="5"/>
  <c r="AF142" i="5"/>
  <c r="AB142" i="5"/>
  <c r="X142" i="5"/>
  <c r="T142" i="5"/>
  <c r="P142" i="5"/>
  <c r="H142" i="5"/>
  <c r="AM142" i="5"/>
  <c r="AE142" i="5"/>
  <c r="AA142" i="5"/>
  <c r="W142" i="5"/>
  <c r="S142" i="5"/>
  <c r="O142" i="5"/>
  <c r="K142" i="5"/>
  <c r="V142" i="5"/>
  <c r="R142" i="5"/>
  <c r="AD142" i="5"/>
  <c r="N142" i="5"/>
  <c r="J142" i="5"/>
  <c r="Z142" i="5"/>
  <c r="AV254" i="5"/>
  <c r="AR254" i="5"/>
  <c r="AN254" i="5"/>
  <c r="AJ254" i="5"/>
  <c r="AF254" i="5"/>
  <c r="AB254" i="5"/>
  <c r="X254" i="5"/>
  <c r="P254" i="5"/>
  <c r="L254" i="5"/>
  <c r="H254" i="5"/>
  <c r="AT254" i="5"/>
  <c r="AH254" i="5"/>
  <c r="AD254" i="5"/>
  <c r="Z254" i="5"/>
  <c r="V254" i="5"/>
  <c r="R254" i="5"/>
  <c r="N254" i="5"/>
  <c r="J254" i="5"/>
  <c r="O254" i="5"/>
  <c r="AS254" i="5"/>
  <c r="AK254" i="5"/>
  <c r="AC254" i="5"/>
  <c r="U254" i="5"/>
  <c r="AQ254" i="5"/>
  <c r="AI254" i="5"/>
  <c r="AA254" i="5"/>
  <c r="S254" i="5"/>
  <c r="K254" i="5"/>
  <c r="AG254" i="5"/>
  <c r="Q254" i="5"/>
  <c r="AO254" i="5"/>
  <c r="I254" i="5"/>
  <c r="AT253" i="5"/>
  <c r="AE86" i="5"/>
  <c r="X86" i="5"/>
  <c r="L86" i="5"/>
  <c r="N86" i="5"/>
  <c r="R220" i="5"/>
  <c r="R249" i="5" s="1"/>
  <c r="R305" i="5" s="1"/>
  <c r="R276" i="5" s="1"/>
  <c r="R291" i="5" s="1"/>
  <c r="R191" i="5"/>
  <c r="R133" i="5"/>
  <c r="R162" i="5"/>
  <c r="R104" i="5"/>
  <c r="R46" i="5"/>
  <c r="R75" i="5"/>
  <c r="S8" i="5"/>
  <c r="R17" i="5"/>
  <c r="AQ142" i="5" l="1"/>
  <c r="AV142" i="5"/>
  <c r="M254" i="5"/>
  <c r="B87" i="5"/>
  <c r="Q86" i="5"/>
  <c r="AF86" i="5"/>
  <c r="AM254" i="5"/>
  <c r="S220" i="5"/>
  <c r="S249" i="5" s="1"/>
  <c r="S305" i="5" s="1"/>
  <c r="S276" i="5" s="1"/>
  <c r="S291" i="5" s="1"/>
  <c r="S191" i="5"/>
  <c r="S162" i="5"/>
  <c r="S133" i="5"/>
  <c r="S75" i="5"/>
  <c r="S104" i="5"/>
  <c r="S46" i="5"/>
  <c r="T8" i="5"/>
  <c r="S17" i="5"/>
  <c r="AH142" i="5"/>
  <c r="AU142" i="5"/>
  <c r="AS171" i="5"/>
  <c r="AO171" i="5"/>
  <c r="AK171" i="5"/>
  <c r="AG171" i="5"/>
  <c r="AC171" i="5"/>
  <c r="Y171" i="5"/>
  <c r="U171" i="5"/>
  <c r="M171" i="5"/>
  <c r="AV171" i="5"/>
  <c r="AR171" i="5"/>
  <c r="AN171" i="5"/>
  <c r="AJ171" i="5"/>
  <c r="X171" i="5"/>
  <c r="P171" i="5"/>
  <c r="L171" i="5"/>
  <c r="H171" i="5"/>
  <c r="AU171" i="5"/>
  <c r="AM171" i="5"/>
  <c r="AE171" i="5"/>
  <c r="W171" i="5"/>
  <c r="O171" i="5"/>
  <c r="B199" i="5"/>
  <c r="AT171" i="5"/>
  <c r="AL171" i="5"/>
  <c r="AD171" i="5"/>
  <c r="V171" i="5"/>
  <c r="N171" i="5"/>
  <c r="AQ171" i="5"/>
  <c r="AI171" i="5"/>
  <c r="S171" i="5"/>
  <c r="K171" i="5"/>
  <c r="AP171" i="5"/>
  <c r="J171" i="5"/>
  <c r="AH171" i="5"/>
  <c r="Z171" i="5"/>
  <c r="R171" i="5"/>
  <c r="L142" i="5"/>
  <c r="AL254" i="5"/>
  <c r="AN142" i="5"/>
  <c r="B227" i="5"/>
  <c r="AS255" i="5"/>
  <c r="AO255" i="5"/>
  <c r="AK255" i="5"/>
  <c r="AG255" i="5"/>
  <c r="AC255" i="5"/>
  <c r="Y255" i="5"/>
  <c r="U255" i="5"/>
  <c r="Q255" i="5"/>
  <c r="M255" i="5"/>
  <c r="I255" i="5"/>
  <c r="AU255" i="5"/>
  <c r="AQ255" i="5"/>
  <c r="AM255" i="5"/>
  <c r="AI255" i="5"/>
  <c r="AE255" i="5"/>
  <c r="AA255" i="5"/>
  <c r="W255" i="5"/>
  <c r="S255" i="5"/>
  <c r="O255" i="5"/>
  <c r="K255" i="5"/>
  <c r="AJ255" i="5"/>
  <c r="AB255" i="5"/>
  <c r="T255" i="5"/>
  <c r="L255" i="5"/>
  <c r="AP255" i="5"/>
  <c r="AH255" i="5"/>
  <c r="Z255" i="5"/>
  <c r="R255" i="5"/>
  <c r="J255" i="5"/>
  <c r="AN255" i="5"/>
  <c r="AF255" i="5"/>
  <c r="X255" i="5"/>
  <c r="P255" i="5"/>
  <c r="H255" i="5"/>
  <c r="V255" i="5"/>
  <c r="AT255" i="5"/>
  <c r="N255" i="5"/>
  <c r="AL255" i="5"/>
  <c r="AD255" i="5"/>
  <c r="AO142" i="5"/>
  <c r="T254" i="5"/>
  <c r="AE254" i="5"/>
  <c r="P86" i="5"/>
  <c r="AJ142" i="5"/>
  <c r="AU254" i="5"/>
  <c r="Y254" i="5"/>
  <c r="AP142" i="5"/>
  <c r="AT142" i="5"/>
  <c r="AL142" i="5"/>
  <c r="M142" i="5"/>
  <c r="AC142" i="5"/>
  <c r="AR142" i="5"/>
  <c r="Q171" i="5"/>
  <c r="AR255" i="5"/>
  <c r="AI142" i="5"/>
  <c r="AP254" i="5"/>
  <c r="B59" i="5"/>
  <c r="B31" i="5"/>
  <c r="B143" i="5"/>
  <c r="AG115" i="5"/>
  <c r="AC115" i="5"/>
  <c r="U115" i="5"/>
  <c r="M115" i="5"/>
  <c r="I115" i="5"/>
  <c r="S115" i="5"/>
  <c r="O115" i="5"/>
  <c r="AB115" i="5"/>
  <c r="L115" i="5"/>
  <c r="AH115" i="5"/>
  <c r="Z115" i="5"/>
  <c r="R115" i="5"/>
  <c r="AF115" i="5"/>
  <c r="X115" i="5"/>
  <c r="P115" i="5"/>
  <c r="H115" i="5"/>
  <c r="V115" i="5"/>
  <c r="AH86" i="5"/>
  <c r="W254" i="5"/>
  <c r="B88" i="5" l="1"/>
  <c r="Q115" i="5"/>
  <c r="T171" i="5"/>
  <c r="I171" i="5"/>
  <c r="B116" i="5"/>
  <c r="W115" i="5"/>
  <c r="AD115" i="5"/>
  <c r="K115" i="5"/>
  <c r="AA115" i="5"/>
  <c r="B60" i="5"/>
  <c r="B32" i="5"/>
  <c r="AE115" i="5"/>
  <c r="AU144" i="5"/>
  <c r="AE144" i="5"/>
  <c r="AA144" i="5"/>
  <c r="W144" i="5"/>
  <c r="O144" i="5"/>
  <c r="K144" i="5"/>
  <c r="B172" i="5"/>
  <c r="AO144" i="5"/>
  <c r="AD144" i="5"/>
  <c r="Y144" i="5"/>
  <c r="T144" i="5"/>
  <c r="N144" i="5"/>
  <c r="I144" i="5"/>
  <c r="AC144" i="5"/>
  <c r="X144" i="5"/>
  <c r="R144" i="5"/>
  <c r="H144" i="5"/>
  <c r="AG144" i="5"/>
  <c r="AB144" i="5"/>
  <c r="V144" i="5"/>
  <c r="Q144" i="5"/>
  <c r="L144" i="5"/>
  <c r="AF144" i="5"/>
  <c r="J144" i="5"/>
  <c r="Z144" i="5"/>
  <c r="AP144" i="5"/>
  <c r="U144" i="5"/>
  <c r="P144" i="5"/>
  <c r="M144" i="5"/>
  <c r="AT144" i="5"/>
  <c r="AB171" i="5"/>
  <c r="N115" i="5"/>
  <c r="T115" i="5"/>
  <c r="Y115" i="5"/>
  <c r="AI144" i="5"/>
  <c r="AR144" i="5"/>
  <c r="AL144" i="5"/>
  <c r="AJ144" i="5"/>
  <c r="AT256" i="5"/>
  <c r="AP256" i="5"/>
  <c r="AL256" i="5"/>
  <c r="AH256" i="5"/>
  <c r="AD256" i="5"/>
  <c r="Z256" i="5"/>
  <c r="V256" i="5"/>
  <c r="R256" i="5"/>
  <c r="N256" i="5"/>
  <c r="J256" i="5"/>
  <c r="AV256" i="5"/>
  <c r="AR256" i="5"/>
  <c r="AN256" i="5"/>
  <c r="AJ256" i="5"/>
  <c r="AF256" i="5"/>
  <c r="AB256" i="5"/>
  <c r="X256" i="5"/>
  <c r="T256" i="5"/>
  <c r="P256" i="5"/>
  <c r="L256" i="5"/>
  <c r="H256" i="5"/>
  <c r="AO256" i="5"/>
  <c r="AG256" i="5"/>
  <c r="Y256" i="5"/>
  <c r="Q256" i="5"/>
  <c r="I256" i="5"/>
  <c r="AU256" i="5"/>
  <c r="AM256" i="5"/>
  <c r="AE256" i="5"/>
  <c r="W256" i="5"/>
  <c r="O256" i="5"/>
  <c r="AS256" i="5"/>
  <c r="AK256" i="5"/>
  <c r="AC256" i="5"/>
  <c r="U256" i="5"/>
  <c r="M256" i="5"/>
  <c r="AQ256" i="5"/>
  <c r="K256" i="5"/>
  <c r="AI256" i="5"/>
  <c r="AA256" i="5"/>
  <c r="S256" i="5"/>
  <c r="J115" i="5"/>
  <c r="AA171" i="5"/>
  <c r="B228" i="5"/>
  <c r="AV200" i="5"/>
  <c r="AJ200" i="5"/>
  <c r="AF200" i="5"/>
  <c r="AB200" i="5"/>
  <c r="L200" i="5"/>
  <c r="H200" i="5"/>
  <c r="AU200" i="5"/>
  <c r="AQ200" i="5"/>
  <c r="AA200" i="5"/>
  <c r="K200" i="5"/>
  <c r="AG200" i="5"/>
  <c r="I200" i="5"/>
  <c r="AD200" i="5"/>
  <c r="V200" i="5"/>
  <c r="Z200" i="5"/>
  <c r="J200" i="5"/>
  <c r="AH200" i="5"/>
  <c r="AF171" i="5"/>
  <c r="T191" i="5"/>
  <c r="T220" i="5"/>
  <c r="T249" i="5" s="1"/>
  <c r="T305" i="5" s="1"/>
  <c r="T276" i="5" s="1"/>
  <c r="T291" i="5" s="1"/>
  <c r="T162" i="5"/>
  <c r="T133" i="5"/>
  <c r="T104" i="5"/>
  <c r="T75" i="5"/>
  <c r="T46" i="5"/>
  <c r="T17" i="5"/>
  <c r="U8" i="5"/>
  <c r="AV255" i="5"/>
  <c r="R200" i="5" l="1"/>
  <c r="AP200" i="5"/>
  <c r="N200" i="5"/>
  <c r="AT200" i="5"/>
  <c r="S200" i="5"/>
  <c r="X200" i="5"/>
  <c r="AN200" i="5"/>
  <c r="B117" i="5"/>
  <c r="AK144" i="5"/>
  <c r="AQ144" i="5"/>
  <c r="U200" i="5"/>
  <c r="AC200" i="5"/>
  <c r="AO200" i="5"/>
  <c r="AM200" i="5"/>
  <c r="AR200" i="5"/>
  <c r="U220" i="5"/>
  <c r="U249" i="5" s="1"/>
  <c r="U305" i="5" s="1"/>
  <c r="U276" i="5" s="1"/>
  <c r="U291" i="5" s="1"/>
  <c r="U162" i="5"/>
  <c r="U133" i="5"/>
  <c r="U191" i="5"/>
  <c r="U104" i="5"/>
  <c r="U75" i="5"/>
  <c r="U46" i="5"/>
  <c r="U17" i="5"/>
  <c r="V8" i="5"/>
  <c r="AK200" i="5"/>
  <c r="Q200" i="5"/>
  <c r="P200" i="5"/>
  <c r="T200" i="5"/>
  <c r="AS144" i="5"/>
  <c r="S144" i="5"/>
  <c r="B61" i="5"/>
  <c r="B33" i="5"/>
  <c r="B89" i="5"/>
  <c r="AV144" i="5"/>
  <c r="W200" i="5"/>
  <c r="M200" i="5"/>
  <c r="AS200" i="5"/>
  <c r="AL200" i="5"/>
  <c r="Y200" i="5"/>
  <c r="O200" i="5"/>
  <c r="AE200" i="5"/>
  <c r="AU229" i="5"/>
  <c r="AQ229" i="5"/>
  <c r="AM229" i="5"/>
  <c r="AI229" i="5"/>
  <c r="AE229" i="5"/>
  <c r="W229" i="5"/>
  <c r="S229" i="5"/>
  <c r="O229" i="5"/>
  <c r="K229" i="5"/>
  <c r="AS229" i="5"/>
  <c r="AO229" i="5"/>
  <c r="AK229" i="5"/>
  <c r="AG229" i="5"/>
  <c r="AC229" i="5"/>
  <c r="Y229" i="5"/>
  <c r="U229" i="5"/>
  <c r="Q229" i="5"/>
  <c r="M229" i="5"/>
  <c r="I229" i="5"/>
  <c r="AT229" i="5"/>
  <c r="AL229" i="5"/>
  <c r="AD229" i="5"/>
  <c r="N229" i="5"/>
  <c r="AR229" i="5"/>
  <c r="AJ229" i="5"/>
  <c r="AB229" i="5"/>
  <c r="T229" i="5"/>
  <c r="L229" i="5"/>
  <c r="AP229" i="5"/>
  <c r="AH229" i="5"/>
  <c r="Z229" i="5"/>
  <c r="R229" i="5"/>
  <c r="X229" i="5"/>
  <c r="AV229" i="5"/>
  <c r="P229" i="5"/>
  <c r="AN229" i="5"/>
  <c r="H229" i="5"/>
  <c r="AI200" i="5"/>
  <c r="AJ257" i="5"/>
  <c r="AJ258" i="5" s="1"/>
  <c r="B201" i="5"/>
  <c r="AU173" i="5"/>
  <c r="AQ173" i="5"/>
  <c r="AM173" i="5"/>
  <c r="AI173" i="5"/>
  <c r="AE173" i="5"/>
  <c r="AA173" i="5"/>
  <c r="W173" i="5"/>
  <c r="S173" i="5"/>
  <c r="O173" i="5"/>
  <c r="K173" i="5"/>
  <c r="AT173" i="5"/>
  <c r="AP173" i="5"/>
  <c r="AL173" i="5"/>
  <c r="AH173" i="5"/>
  <c r="AD173" i="5"/>
  <c r="Z173" i="5"/>
  <c r="R173" i="5"/>
  <c r="J173" i="5"/>
  <c r="AO173" i="5"/>
  <c r="AG173" i="5"/>
  <c r="Q173" i="5"/>
  <c r="AV173" i="5"/>
  <c r="AN173" i="5"/>
  <c r="AF173" i="5"/>
  <c r="P173" i="5"/>
  <c r="AS173" i="5"/>
  <c r="AK173" i="5"/>
  <c r="U173" i="5"/>
  <c r="M173" i="5"/>
  <c r="T173" i="5"/>
  <c r="AR173" i="5"/>
  <c r="L173" i="5"/>
  <c r="AJ173" i="5"/>
  <c r="AM144" i="5"/>
  <c r="AH144" i="5"/>
  <c r="AN144" i="5"/>
  <c r="AR33" i="5"/>
  <c r="B145" i="5"/>
  <c r="AH257" i="5"/>
  <c r="AH258" i="5" s="1"/>
  <c r="I173" i="5"/>
  <c r="AV257" i="5" l="1"/>
  <c r="AV258" i="5" s="1"/>
  <c r="AC173" i="5"/>
  <c r="AS257" i="5"/>
  <c r="AS258" i="5" s="1"/>
  <c r="Q33" i="5"/>
  <c r="AM33" i="5"/>
  <c r="M33" i="5"/>
  <c r="AI33" i="5"/>
  <c r="O33" i="5"/>
  <c r="AJ33" i="5"/>
  <c r="P33" i="5"/>
  <c r="AK33" i="5"/>
  <c r="N33" i="5"/>
  <c r="AD33" i="5"/>
  <c r="AD257" i="5"/>
  <c r="AD258" i="5" s="1"/>
  <c r="P257" i="5"/>
  <c r="P258" i="5" s="1"/>
  <c r="K257" i="5"/>
  <c r="K258" i="5" s="1"/>
  <c r="AK257" i="5"/>
  <c r="AK258" i="5" s="1"/>
  <c r="B146" i="5"/>
  <c r="AN257" i="5"/>
  <c r="AN258" i="5" s="1"/>
  <c r="AI257" i="5"/>
  <c r="AI258" i="5" s="1"/>
  <c r="AT257" i="5"/>
  <c r="AT258" i="5" s="1"/>
  <c r="U257" i="5"/>
  <c r="U258" i="5" s="1"/>
  <c r="B174" i="5"/>
  <c r="X173" i="5"/>
  <c r="V173" i="5"/>
  <c r="AB173" i="5"/>
  <c r="AF229" i="5"/>
  <c r="AF257" i="5"/>
  <c r="AF258" i="5" s="1"/>
  <c r="V229" i="5"/>
  <c r="V257" i="5"/>
  <c r="V258" i="5" s="1"/>
  <c r="O257" i="5"/>
  <c r="O258" i="5" s="1"/>
  <c r="AL257" i="5"/>
  <c r="AL258" i="5" s="1"/>
  <c r="M257" i="5"/>
  <c r="M258" i="5" s="1"/>
  <c r="S33" i="5"/>
  <c r="AN33" i="5"/>
  <c r="T33" i="5"/>
  <c r="AO33" i="5"/>
  <c r="U33" i="5"/>
  <c r="AQ33" i="5"/>
  <c r="R33" i="5"/>
  <c r="AH33" i="5"/>
  <c r="B90" i="5"/>
  <c r="AV62" i="5"/>
  <c r="AN62" i="5"/>
  <c r="P62" i="5"/>
  <c r="L62" i="5"/>
  <c r="H62" i="5"/>
  <c r="AT62" i="5"/>
  <c r="AP62" i="5"/>
  <c r="AL62" i="5"/>
  <c r="AD62" i="5"/>
  <c r="Z62" i="5"/>
  <c r="V62" i="5"/>
  <c r="N62" i="5"/>
  <c r="AS62" i="5"/>
  <c r="AK62" i="5"/>
  <c r="AC62" i="5"/>
  <c r="M62" i="5"/>
  <c r="AQ62" i="5"/>
  <c r="AI62" i="5"/>
  <c r="AA62" i="5"/>
  <c r="K62" i="5"/>
  <c r="AO62" i="5"/>
  <c r="AG62" i="5"/>
  <c r="Y62" i="5"/>
  <c r="Q62" i="5"/>
  <c r="I62" i="5"/>
  <c r="AE62" i="5"/>
  <c r="AU62" i="5"/>
  <c r="O62" i="5"/>
  <c r="AQ257" i="5"/>
  <c r="AQ258" i="5" s="1"/>
  <c r="AB257" i="5"/>
  <c r="AB258" i="5" s="1"/>
  <c r="Q257" i="5"/>
  <c r="Q258" i="5" s="1"/>
  <c r="AR257" i="5"/>
  <c r="AR258" i="5" s="1"/>
  <c r="AO257" i="5"/>
  <c r="AO258" i="5" s="1"/>
  <c r="AC257" i="5"/>
  <c r="AC258" i="5" s="1"/>
  <c r="AT33" i="5"/>
  <c r="I257" i="5"/>
  <c r="I258" i="5" s="1"/>
  <c r="H257" i="5"/>
  <c r="H258" i="5" s="1"/>
  <c r="Z257" i="5"/>
  <c r="Z258" i="5" s="1"/>
  <c r="X257" i="5"/>
  <c r="X258" i="5" s="1"/>
  <c r="S257" i="5"/>
  <c r="S258" i="5" s="1"/>
  <c r="AP257" i="5"/>
  <c r="AP258" i="5" s="1"/>
  <c r="T257" i="5"/>
  <c r="T258" i="5" s="1"/>
  <c r="AT202" i="5"/>
  <c r="AL202" i="5"/>
  <c r="AH202" i="5"/>
  <c r="AD202" i="5"/>
  <c r="Z202" i="5"/>
  <c r="V202" i="5"/>
  <c r="R202" i="5"/>
  <c r="J202" i="5"/>
  <c r="B230" i="5"/>
  <c r="AS202" i="5"/>
  <c r="AK202" i="5"/>
  <c r="AG202" i="5"/>
  <c r="Y202" i="5"/>
  <c r="Q202" i="5"/>
  <c r="I202" i="5"/>
  <c r="AV202" i="5"/>
  <c r="AN202" i="5"/>
  <c r="AJ202" i="5"/>
  <c r="AF202" i="5"/>
  <c r="AB202" i="5"/>
  <c r="X202" i="5"/>
  <c r="T202" i="5"/>
  <c r="P202" i="5"/>
  <c r="L202" i="5"/>
  <c r="H202" i="5"/>
  <c r="AU202" i="5"/>
  <c r="AE202" i="5"/>
  <c r="AQ202" i="5"/>
  <c r="K202" i="5"/>
  <c r="AM202" i="5"/>
  <c r="W202" i="5"/>
  <c r="J229" i="5"/>
  <c r="J257" i="5"/>
  <c r="J258" i="5" s="1"/>
  <c r="O202" i="5"/>
  <c r="AH62" i="5"/>
  <c r="T62" i="5"/>
  <c r="B118" i="5"/>
  <c r="X62" i="5"/>
  <c r="S62" i="5"/>
  <c r="AB33" i="5"/>
  <c r="B62" i="5"/>
  <c r="B91" i="5" s="1"/>
  <c r="B120" i="5" s="1"/>
  <c r="B149" i="5" s="1"/>
  <c r="B178" i="5" s="1"/>
  <c r="B207" i="5" s="1"/>
  <c r="B236" i="5" s="1"/>
  <c r="B34" i="5"/>
  <c r="X33" i="5"/>
  <c r="AS33" i="5"/>
  <c r="AU33" i="5"/>
  <c r="AA33" i="5"/>
  <c r="AV33" i="5"/>
  <c r="V33" i="5"/>
  <c r="AL33" i="5"/>
  <c r="V220" i="5"/>
  <c r="V249" i="5" s="1"/>
  <c r="V305" i="5" s="1"/>
  <c r="V276" i="5" s="1"/>
  <c r="V291" i="5" s="1"/>
  <c r="V191" i="5"/>
  <c r="V162" i="5"/>
  <c r="V75" i="5"/>
  <c r="V133" i="5"/>
  <c r="V46" i="5"/>
  <c r="V104" i="5"/>
  <c r="W8" i="5"/>
  <c r="V17" i="5"/>
  <c r="AO202" i="5"/>
  <c r="U202" i="5"/>
  <c r="W33" i="5"/>
  <c r="AG257" i="5"/>
  <c r="AG258" i="5" s="1"/>
  <c r="AU257" i="5"/>
  <c r="AU258" i="5" s="1"/>
  <c r="L257" i="5"/>
  <c r="L258" i="5" s="1"/>
  <c r="S202" i="5"/>
  <c r="N257" i="5"/>
  <c r="N258" i="5" s="1"/>
  <c r="AP202" i="5"/>
  <c r="H173" i="5"/>
  <c r="Y173" i="5"/>
  <c r="N173" i="5"/>
  <c r="AI202" i="5"/>
  <c r="AA229" i="5"/>
  <c r="AA257" i="5"/>
  <c r="AA258" i="5" s="1"/>
  <c r="AE257" i="5"/>
  <c r="AE258" i="5" s="1"/>
  <c r="Y257" i="5"/>
  <c r="Y258" i="5" s="1"/>
  <c r="W257" i="5"/>
  <c r="W258" i="5" s="1"/>
  <c r="J62" i="5"/>
  <c r="AB62" i="5"/>
  <c r="AF62" i="5"/>
  <c r="W62" i="5"/>
  <c r="AM62" i="5"/>
  <c r="L33" i="5"/>
  <c r="AG33" i="5"/>
  <c r="H33" i="5"/>
  <c r="AC33" i="5"/>
  <c r="I33" i="5"/>
  <c r="AE33" i="5"/>
  <c r="K33" i="5"/>
  <c r="AF33" i="5"/>
  <c r="J33" i="5"/>
  <c r="Z33" i="5"/>
  <c r="AP33" i="5"/>
  <c r="AM257" i="5"/>
  <c r="AM258" i="5" s="1"/>
  <c r="Y33" i="5"/>
  <c r="N202" i="5"/>
  <c r="R257" i="5"/>
  <c r="R258" i="5" s="1"/>
  <c r="R62" i="5" l="1"/>
  <c r="AG231" i="5"/>
  <c r="AC231" i="5"/>
  <c r="U231" i="5"/>
  <c r="M231" i="5"/>
  <c r="I231" i="5"/>
  <c r="AU231" i="5"/>
  <c r="AM231" i="5"/>
  <c r="AI231" i="5"/>
  <c r="AA231" i="5"/>
  <c r="W231" i="5"/>
  <c r="S231" i="5"/>
  <c r="O231" i="5"/>
  <c r="K231" i="5"/>
  <c r="AV231" i="5"/>
  <c r="AN231" i="5"/>
  <c r="AF259" i="5"/>
  <c r="AF260" i="5" s="1"/>
  <c r="X231" i="5"/>
  <c r="H231" i="5"/>
  <c r="AL231" i="5"/>
  <c r="AR231" i="5"/>
  <c r="AB231" i="5"/>
  <c r="T231" i="5"/>
  <c r="L231" i="5"/>
  <c r="AP231" i="5"/>
  <c r="J259" i="5"/>
  <c r="AH231" i="5"/>
  <c r="U62" i="5"/>
  <c r="AR62" i="5"/>
  <c r="AB259" i="5"/>
  <c r="AB260" i="5" s="1"/>
  <c r="B203" i="5"/>
  <c r="B175" i="5"/>
  <c r="AR202" i="5"/>
  <c r="I259" i="5"/>
  <c r="I260" i="5" s="1"/>
  <c r="H259" i="5"/>
  <c r="H260" i="5" s="1"/>
  <c r="J260" i="5"/>
  <c r="AP259" i="5"/>
  <c r="AP260" i="5" s="1"/>
  <c r="AH91" i="5"/>
  <c r="AD91" i="5"/>
  <c r="Z91" i="5"/>
  <c r="R91" i="5"/>
  <c r="N91" i="5"/>
  <c r="B119" i="5"/>
  <c r="T91" i="5"/>
  <c r="P91" i="5"/>
  <c r="AC91" i="5"/>
  <c r="U91" i="5"/>
  <c r="S91" i="5"/>
  <c r="K91" i="5"/>
  <c r="AG91" i="5"/>
  <c r="Y91" i="5"/>
  <c r="Q91" i="5"/>
  <c r="W91" i="5"/>
  <c r="O91" i="5"/>
  <c r="V259" i="5"/>
  <c r="V260" i="5" s="1"/>
  <c r="AJ62" i="5"/>
  <c r="W220" i="5"/>
  <c r="W249" i="5" s="1"/>
  <c r="W305" i="5" s="1"/>
  <c r="W276" i="5" s="1"/>
  <c r="W291" i="5" s="1"/>
  <c r="W191" i="5"/>
  <c r="W162" i="5"/>
  <c r="W75" i="5"/>
  <c r="W133" i="5"/>
  <c r="W104" i="5"/>
  <c r="W46" i="5"/>
  <c r="W17" i="5"/>
  <c r="X8" i="5"/>
  <c r="B63" i="5"/>
  <c r="B35" i="5"/>
  <c r="X91" i="5"/>
  <c r="M91" i="5"/>
  <c r="AA202" i="5"/>
  <c r="AG259" i="5"/>
  <c r="AG260" i="5" s="1"/>
  <c r="H91" i="5"/>
  <c r="B147" i="5"/>
  <c r="AA91" i="5"/>
  <c r="M202" i="5"/>
  <c r="J231" i="5"/>
  <c r="V231" i="5"/>
  <c r="AH259" i="5"/>
  <c r="AH260" i="5" s="1"/>
  <c r="AC202" i="5"/>
  <c r="AF231" i="5" l="1"/>
  <c r="AU259" i="5"/>
  <c r="AU260" i="5" s="1"/>
  <c r="O259" i="5"/>
  <c r="O260" i="5" s="1"/>
  <c r="S259" i="5"/>
  <c r="S260" i="5" s="1"/>
  <c r="AC259" i="5"/>
  <c r="AC260" i="5" s="1"/>
  <c r="AM259" i="5"/>
  <c r="AM260" i="5" s="1"/>
  <c r="W259" i="5"/>
  <c r="W260" i="5" s="1"/>
  <c r="M259" i="5"/>
  <c r="M260" i="5" s="1"/>
  <c r="B176" i="5"/>
  <c r="X191" i="5"/>
  <c r="X162" i="5"/>
  <c r="X220" i="5"/>
  <c r="X249" i="5" s="1"/>
  <c r="X305" i="5" s="1"/>
  <c r="X276" i="5" s="1"/>
  <c r="X291" i="5" s="1"/>
  <c r="X133" i="5"/>
  <c r="X104" i="5"/>
  <c r="X75" i="5"/>
  <c r="X46" i="5"/>
  <c r="X17" i="5"/>
  <c r="Y8" i="5"/>
  <c r="AE91" i="5"/>
  <c r="B204" i="5"/>
  <c r="K259" i="5"/>
  <c r="K260" i="5" s="1"/>
  <c r="X259" i="5"/>
  <c r="X260" i="5" s="1"/>
  <c r="N259" i="5"/>
  <c r="N260" i="5" s="1"/>
  <c r="N231" i="5"/>
  <c r="AT259" i="5"/>
  <c r="AT260" i="5" s="1"/>
  <c r="AT231" i="5"/>
  <c r="AE259" i="5"/>
  <c r="AE260" i="5" s="1"/>
  <c r="AE231" i="5"/>
  <c r="AK231" i="5"/>
  <c r="AK259" i="5"/>
  <c r="AK260" i="5" s="1"/>
  <c r="AR259" i="5"/>
  <c r="AR260" i="5" s="1"/>
  <c r="AL259" i="5"/>
  <c r="AL260" i="5" s="1"/>
  <c r="AI259" i="5"/>
  <c r="AI260" i="5" s="1"/>
  <c r="Z231" i="5"/>
  <c r="Z259" i="5"/>
  <c r="Z260" i="5" s="1"/>
  <c r="Q231" i="5"/>
  <c r="Q259" i="5"/>
  <c r="Q260" i="5" s="1"/>
  <c r="AA259" i="5"/>
  <c r="AA260" i="5" s="1"/>
  <c r="B148" i="5"/>
  <c r="AB120" i="5"/>
  <c r="X120" i="5"/>
  <c r="T120" i="5"/>
  <c r="P120" i="5"/>
  <c r="L120" i="5"/>
  <c r="H120" i="5"/>
  <c r="AH120" i="5"/>
  <c r="AD120" i="5"/>
  <c r="V120" i="5"/>
  <c r="R120" i="5"/>
  <c r="J120" i="5"/>
  <c r="AA120" i="5"/>
  <c r="S120" i="5"/>
  <c r="K120" i="5"/>
  <c r="Y120" i="5"/>
  <c r="Q120" i="5"/>
  <c r="I120" i="5"/>
  <c r="AE120" i="5"/>
  <c r="W120" i="5"/>
  <c r="M120" i="5"/>
  <c r="L259" i="5"/>
  <c r="L260" i="5" s="1"/>
  <c r="I91" i="5"/>
  <c r="B232" i="5"/>
  <c r="Y259" i="5"/>
  <c r="Y260" i="5" s="1"/>
  <c r="Y231" i="5"/>
  <c r="AO231" i="5"/>
  <c r="AO259" i="5"/>
  <c r="AO260" i="5" s="1"/>
  <c r="V91" i="5"/>
  <c r="B64" i="5"/>
  <c r="B36" i="5"/>
  <c r="L91" i="5"/>
  <c r="AQ259" i="5"/>
  <c r="AQ260" i="5" s="1"/>
  <c r="AQ231" i="5"/>
  <c r="Z120" i="5"/>
  <c r="AG120" i="5"/>
  <c r="AB91" i="5"/>
  <c r="B92" i="5"/>
  <c r="J91" i="5"/>
  <c r="AF91" i="5"/>
  <c r="R259" i="5"/>
  <c r="R260" i="5" s="1"/>
  <c r="R231" i="5"/>
  <c r="AJ259" i="5"/>
  <c r="AJ260" i="5" s="1"/>
  <c r="AJ231" i="5"/>
  <c r="AD231" i="5"/>
  <c r="AD259" i="5"/>
  <c r="AD260" i="5" s="1"/>
  <c r="P259" i="5"/>
  <c r="P260" i="5" s="1"/>
  <c r="P231" i="5"/>
  <c r="AS231" i="5"/>
  <c r="AS259" i="5"/>
  <c r="AS260" i="5" s="1"/>
  <c r="AV259" i="5"/>
  <c r="AV260" i="5" s="1"/>
  <c r="T259" i="5"/>
  <c r="T260" i="5" s="1"/>
  <c r="U259" i="5"/>
  <c r="U260" i="5" s="1"/>
  <c r="AN259" i="5"/>
  <c r="AN260" i="5" s="1"/>
  <c r="B121" i="5" l="1"/>
  <c r="B233" i="5"/>
  <c r="Y220" i="5"/>
  <c r="Y249" i="5" s="1"/>
  <c r="Y305" i="5" s="1"/>
  <c r="Y276" i="5" s="1"/>
  <c r="Y291" i="5" s="1"/>
  <c r="Y162" i="5"/>
  <c r="Y191" i="5"/>
  <c r="Y133" i="5"/>
  <c r="Y104" i="5"/>
  <c r="Y75" i="5"/>
  <c r="Y46" i="5"/>
  <c r="Y17" i="5"/>
  <c r="Z8" i="5"/>
  <c r="N120" i="5"/>
  <c r="B65" i="5"/>
  <c r="AL37" i="5"/>
  <c r="Z37" i="5"/>
  <c r="V37" i="5"/>
  <c r="N306" i="5"/>
  <c r="AS306" i="5"/>
  <c r="AI37" i="5"/>
  <c r="M306" i="5"/>
  <c r="B37" i="5"/>
  <c r="AB306" i="5"/>
  <c r="Q37" i="5"/>
  <c r="AV306" i="5"/>
  <c r="AK306" i="5"/>
  <c r="AA306" i="5"/>
  <c r="P306" i="5"/>
  <c r="Y306" i="5"/>
  <c r="O306" i="5"/>
  <c r="AC37" i="5"/>
  <c r="B93" i="5"/>
  <c r="U120" i="5"/>
  <c r="AU261" i="5"/>
  <c r="AE261" i="5"/>
  <c r="AK261" i="5"/>
  <c r="Y261" i="5"/>
  <c r="U261" i="5"/>
  <c r="Q261" i="5"/>
  <c r="Z261" i="5"/>
  <c r="X261" i="5"/>
  <c r="AL261" i="5"/>
  <c r="V261" i="5"/>
  <c r="AJ261" i="5"/>
  <c r="O120" i="5"/>
  <c r="AF149" i="5"/>
  <c r="P149" i="5"/>
  <c r="AH149" i="5"/>
  <c r="AC149" i="5"/>
  <c r="R149" i="5"/>
  <c r="AQ149" i="5"/>
  <c r="AL149" i="5"/>
  <c r="AG149" i="5"/>
  <c r="K149" i="5"/>
  <c r="B177" i="5"/>
  <c r="AP149" i="5"/>
  <c r="U149" i="5"/>
  <c r="AD149" i="5"/>
  <c r="I149" i="5"/>
  <c r="AO149" i="5"/>
  <c r="AI149" i="5"/>
  <c r="N149" i="5"/>
  <c r="AT306" i="5"/>
  <c r="P261" i="5"/>
  <c r="AB149" i="5"/>
  <c r="B205" i="5"/>
  <c r="W149" i="5"/>
  <c r="R37" i="5"/>
  <c r="AT149" i="5"/>
  <c r="AE149" i="5"/>
  <c r="AR306" i="5"/>
  <c r="AO37" i="5"/>
  <c r="W37" i="5"/>
  <c r="AC120" i="5"/>
  <c r="T149" i="5"/>
  <c r="AR149" i="5"/>
  <c r="AM37" i="5"/>
  <c r="AH261" i="5"/>
  <c r="AC261" i="5"/>
  <c r="H261" i="5"/>
  <c r="AR37" i="5"/>
  <c r="U306" i="5"/>
  <c r="S306" i="5"/>
  <c r="I37" i="5"/>
  <c r="AE37" i="5"/>
  <c r="AG37" i="5"/>
  <c r="AH37" i="5"/>
  <c r="AN37" i="5"/>
  <c r="AT37" i="5"/>
  <c r="AP37" i="5"/>
  <c r="AA261" i="5"/>
  <c r="AN261" i="5"/>
  <c r="AD261" i="5"/>
  <c r="K37" i="5"/>
  <c r="AM306" i="5"/>
  <c r="AF120" i="5"/>
  <c r="H37" i="5"/>
  <c r="AP306" i="5"/>
  <c r="J306" i="5"/>
  <c r="L306" i="5"/>
  <c r="K306" i="5"/>
  <c r="I306" i="5"/>
  <c r="H306" i="5"/>
  <c r="Y149" i="5"/>
  <c r="J149" i="5"/>
  <c r="L149" i="5"/>
  <c r="AA149" i="5"/>
  <c r="AV37" i="5"/>
  <c r="AS261" i="5"/>
  <c r="AB37" i="5" l="1"/>
  <c r="AA37" i="5"/>
  <c r="V306" i="5"/>
  <c r="AS37" i="5"/>
  <c r="AL306" i="5"/>
  <c r="AO261" i="5"/>
  <c r="AU149" i="5"/>
  <c r="AN149" i="5"/>
  <c r="L261" i="5"/>
  <c r="M261" i="5"/>
  <c r="W261" i="5"/>
  <c r="AM261" i="5"/>
  <c r="N261" i="5"/>
  <c r="T306" i="5"/>
  <c r="T37" i="5"/>
  <c r="AO306" i="5"/>
  <c r="U37" i="5"/>
  <c r="AQ306" i="5"/>
  <c r="AN306" i="5"/>
  <c r="AH306" i="5"/>
  <c r="B94" i="5"/>
  <c r="AN66" i="5"/>
  <c r="AJ66" i="5"/>
  <c r="AB307" i="5"/>
  <c r="X307" i="5"/>
  <c r="L66" i="5"/>
  <c r="H307" i="5"/>
  <c r="AT307" i="5"/>
  <c r="AL66" i="5"/>
  <c r="AD307" i="5"/>
  <c r="Z307" i="5"/>
  <c r="R307" i="5"/>
  <c r="N307" i="5"/>
  <c r="AS307" i="5"/>
  <c r="AK66" i="5"/>
  <c r="U66" i="5"/>
  <c r="S307" i="5"/>
  <c r="Y66" i="5"/>
  <c r="AE66" i="5"/>
  <c r="W66" i="5"/>
  <c r="O307" i="5"/>
  <c r="AD66" i="5"/>
  <c r="N37" i="5"/>
  <c r="Y307" i="5"/>
  <c r="AI306" i="5"/>
  <c r="AQ261" i="5"/>
  <c r="S66" i="5"/>
  <c r="R261" i="5"/>
  <c r="S149" i="5"/>
  <c r="Q149" i="5"/>
  <c r="B122" i="5"/>
  <c r="AK37" i="5"/>
  <c r="O66" i="5"/>
  <c r="B234" i="5"/>
  <c r="Z149" i="5"/>
  <c r="Q306" i="5"/>
  <c r="AV178" i="5"/>
  <c r="AR178" i="5"/>
  <c r="AN178" i="5"/>
  <c r="AJ178" i="5"/>
  <c r="AB178" i="5"/>
  <c r="X178" i="5"/>
  <c r="L178" i="5"/>
  <c r="H178" i="5"/>
  <c r="B206" i="5"/>
  <c r="AU178" i="5"/>
  <c r="AM178" i="5"/>
  <c r="AI178" i="5"/>
  <c r="AA178" i="5"/>
  <c r="S178" i="5"/>
  <c r="AP178" i="5"/>
  <c r="AH178" i="5"/>
  <c r="R178" i="5"/>
  <c r="J178" i="5"/>
  <c r="Y178" i="5"/>
  <c r="Q178" i="5"/>
  <c r="I178" i="5"/>
  <c r="AT178" i="5"/>
  <c r="AD178" i="5"/>
  <c r="V178" i="5"/>
  <c r="N178" i="5"/>
  <c r="AC178" i="5"/>
  <c r="U178" i="5"/>
  <c r="AS178" i="5"/>
  <c r="M178" i="5"/>
  <c r="AK178" i="5"/>
  <c r="M149" i="5"/>
  <c r="AG261" i="5"/>
  <c r="K261" i="5"/>
  <c r="O37" i="5"/>
  <c r="Y37" i="5"/>
  <c r="AU37" i="5"/>
  <c r="AU306" i="5"/>
  <c r="B66" i="5"/>
  <c r="B95" i="5" s="1"/>
  <c r="B124" i="5" s="1"/>
  <c r="B153" i="5" s="1"/>
  <c r="B182" i="5" s="1"/>
  <c r="B211" i="5" s="1"/>
  <c r="B240" i="5" s="1"/>
  <c r="B38" i="5"/>
  <c r="X37" i="5"/>
  <c r="X306" i="5"/>
  <c r="AB66" i="5"/>
  <c r="V149" i="5"/>
  <c r="AT261" i="5"/>
  <c r="O149" i="5"/>
  <c r="AS66" i="5"/>
  <c r="B150" i="5"/>
  <c r="AR261" i="5"/>
  <c r="AF261" i="5"/>
  <c r="K178" i="5"/>
  <c r="AS149" i="5"/>
  <c r="AI261" i="5"/>
  <c r="AL178" i="5"/>
  <c r="I261" i="5"/>
  <c r="W178" i="5"/>
  <c r="H149" i="5"/>
  <c r="AM149" i="5"/>
  <c r="AV149" i="5"/>
  <c r="AB261" i="5"/>
  <c r="T261" i="5"/>
  <c r="AP261" i="5"/>
  <c r="O261" i="5"/>
  <c r="AE306" i="5"/>
  <c r="L37" i="5"/>
  <c r="AG306" i="5"/>
  <c r="AC306" i="5"/>
  <c r="J37" i="5"/>
  <c r="Z306" i="5"/>
  <c r="X149" i="5"/>
  <c r="T66" i="5"/>
  <c r="AK149" i="5"/>
  <c r="J261" i="5"/>
  <c r="AF37" i="5"/>
  <c r="AJ149" i="5"/>
  <c r="AR66" i="5"/>
  <c r="AJ306" i="5"/>
  <c r="AJ37" i="5"/>
  <c r="P37" i="5"/>
  <c r="M37" i="5"/>
  <c r="AD37" i="5"/>
  <c r="AD306" i="5"/>
  <c r="Z220" i="5"/>
  <c r="Z249" i="5" s="1"/>
  <c r="Z305" i="5" s="1"/>
  <c r="Z276" i="5" s="1"/>
  <c r="Z291" i="5" s="1"/>
  <c r="Z162" i="5"/>
  <c r="Z133" i="5"/>
  <c r="Z104" i="5"/>
  <c r="Z46" i="5"/>
  <c r="Z75" i="5"/>
  <c r="Z191" i="5"/>
  <c r="AA8" i="5"/>
  <c r="Z17" i="5"/>
  <c r="AV262" i="5"/>
  <c r="AR262" i="5"/>
  <c r="AN262" i="5"/>
  <c r="AJ262" i="5"/>
  <c r="AB262" i="5"/>
  <c r="X262" i="5"/>
  <c r="T262" i="5"/>
  <c r="L262" i="5"/>
  <c r="H262" i="5"/>
  <c r="AU262" i="5"/>
  <c r="AA262" i="5"/>
  <c r="W262" i="5"/>
  <c r="S262" i="5"/>
  <c r="O262" i="5"/>
  <c r="AT262" i="5"/>
  <c r="AL262" i="5"/>
  <c r="AD262" i="5"/>
  <c r="R262" i="5"/>
  <c r="N262" i="5"/>
  <c r="J262" i="5"/>
  <c r="AG262" i="5"/>
  <c r="AS262" i="5"/>
  <c r="M262" i="5"/>
  <c r="AO262" i="5"/>
  <c r="Y262" i="5"/>
  <c r="I262" i="5"/>
  <c r="U262" i="5"/>
  <c r="AF306" i="5"/>
  <c r="AV261" i="5"/>
  <c r="AQ37" i="5"/>
  <c r="W306" i="5"/>
  <c r="R306" i="5"/>
  <c r="S261" i="5"/>
  <c r="S37" i="5"/>
  <c r="X66" i="5" l="1"/>
  <c r="H66" i="5"/>
  <c r="R66" i="5"/>
  <c r="W307" i="5"/>
  <c r="AE307" i="5"/>
  <c r="AL307" i="5"/>
  <c r="L307" i="5"/>
  <c r="Z66" i="5"/>
  <c r="AE178" i="5"/>
  <c r="AC262" i="5"/>
  <c r="AQ207" i="5"/>
  <c r="AI207" i="5"/>
  <c r="S207" i="5"/>
  <c r="O207" i="5"/>
  <c r="K207" i="5"/>
  <c r="AG207" i="5"/>
  <c r="AC207" i="5"/>
  <c r="M207" i="5"/>
  <c r="I207" i="5"/>
  <c r="AV207" i="5"/>
  <c r="AN207" i="5"/>
  <c r="X207" i="5"/>
  <c r="H207" i="5"/>
  <c r="AT207" i="5"/>
  <c r="AL207" i="5"/>
  <c r="V207" i="5"/>
  <c r="B235" i="5"/>
  <c r="AJ207" i="5"/>
  <c r="T207" i="5"/>
  <c r="L207" i="5"/>
  <c r="Z207" i="5"/>
  <c r="AK207" i="5"/>
  <c r="AE207" i="5"/>
  <c r="J207" i="5"/>
  <c r="AP207" i="5"/>
  <c r="O178" i="5"/>
  <c r="AF178" i="5"/>
  <c r="M66" i="5"/>
  <c r="M307" i="5"/>
  <c r="V307" i="5"/>
  <c r="V66" i="5"/>
  <c r="AQ178" i="5"/>
  <c r="AK307" i="5"/>
  <c r="AR307" i="5"/>
  <c r="AI262" i="5"/>
  <c r="T307" i="5"/>
  <c r="AA220" i="5"/>
  <c r="AA249" i="5" s="1"/>
  <c r="AA305" i="5" s="1"/>
  <c r="AA276" i="5" s="1"/>
  <c r="AA291" i="5" s="1"/>
  <c r="AA191" i="5"/>
  <c r="AA162" i="5"/>
  <c r="AA133" i="5"/>
  <c r="AA75" i="5"/>
  <c r="AA104" i="5"/>
  <c r="AA46" i="5"/>
  <c r="AB8" i="5"/>
  <c r="AA17" i="5"/>
  <c r="E306" i="5"/>
  <c r="AP262" i="5"/>
  <c r="P178" i="5"/>
  <c r="AE262" i="5"/>
  <c r="AF262" i="5"/>
  <c r="AM262" i="5"/>
  <c r="Z262" i="5"/>
  <c r="B179" i="5"/>
  <c r="AQ262" i="5"/>
  <c r="B67" i="5"/>
  <c r="AS207" i="5"/>
  <c r="AM207" i="5"/>
  <c r="Y207" i="5"/>
  <c r="AT263" i="5"/>
  <c r="AP263" i="5"/>
  <c r="AQ263" i="5"/>
  <c r="AG263" i="5"/>
  <c r="AC263" i="5"/>
  <c r="Y263" i="5"/>
  <c r="Q263" i="5"/>
  <c r="M263" i="5"/>
  <c r="I263" i="5"/>
  <c r="AU263" i="5"/>
  <c r="AO263" i="5"/>
  <c r="AF263" i="5"/>
  <c r="T263" i="5"/>
  <c r="L263" i="5"/>
  <c r="H263" i="5"/>
  <c r="AS263" i="5"/>
  <c r="AN263" i="5"/>
  <c r="AI263" i="5"/>
  <c r="AE263" i="5"/>
  <c r="AA263" i="5"/>
  <c r="W263" i="5"/>
  <c r="S263" i="5"/>
  <c r="K263" i="5"/>
  <c r="AM263" i="5"/>
  <c r="V263" i="5"/>
  <c r="AH263" i="5"/>
  <c r="R263" i="5"/>
  <c r="AD263" i="5"/>
  <c r="N263" i="5"/>
  <c r="Z263" i="5"/>
  <c r="J263" i="5"/>
  <c r="AR263" i="5"/>
  <c r="X263" i="5"/>
  <c r="N207" i="5"/>
  <c r="AD207" i="5"/>
  <c r="Z178" i="5"/>
  <c r="AK263" i="5"/>
  <c r="B151" i="5"/>
  <c r="AM307" i="5"/>
  <c r="AM66" i="5"/>
  <c r="AG307" i="5"/>
  <c r="AG66" i="5"/>
  <c r="AA66" i="5"/>
  <c r="AA307" i="5"/>
  <c r="J66" i="5"/>
  <c r="J307" i="5"/>
  <c r="AP307" i="5"/>
  <c r="AP66" i="5"/>
  <c r="P307" i="5"/>
  <c r="P66" i="5"/>
  <c r="AF66" i="5"/>
  <c r="AF307" i="5"/>
  <c r="AV307" i="5"/>
  <c r="AV66" i="5"/>
  <c r="U307" i="5"/>
  <c r="AH262" i="5"/>
  <c r="AK262" i="5"/>
  <c r="AN307" i="5"/>
  <c r="K262" i="5"/>
  <c r="Q262" i="5"/>
  <c r="AO178" i="5"/>
  <c r="V262" i="5"/>
  <c r="U263" i="5"/>
  <c r="U207" i="5"/>
  <c r="AU207" i="5"/>
  <c r="AB207" i="5"/>
  <c r="AB263" i="5"/>
  <c r="R207" i="5"/>
  <c r="AG178" i="5"/>
  <c r="I307" i="5"/>
  <c r="I66" i="5"/>
  <c r="AO307" i="5"/>
  <c r="AO66" i="5"/>
  <c r="AI307" i="5"/>
  <c r="AI66" i="5"/>
  <c r="AC307" i="5"/>
  <c r="AC66" i="5"/>
  <c r="AD308" i="5"/>
  <c r="R95" i="5"/>
  <c r="N308" i="5"/>
  <c r="J95" i="5"/>
  <c r="B123" i="5"/>
  <c r="AF308" i="5"/>
  <c r="AB95" i="5"/>
  <c r="T308" i="5"/>
  <c r="P308" i="5"/>
  <c r="L95" i="5"/>
  <c r="K95" i="5"/>
  <c r="T178" i="5"/>
  <c r="AJ307" i="5"/>
  <c r="AT66" i="5"/>
  <c r="W207" i="5"/>
  <c r="AO207" i="5"/>
  <c r="P207" i="5"/>
  <c r="AF207" i="5"/>
  <c r="AF95" i="5"/>
  <c r="AU66" i="5"/>
  <c r="AU307" i="5"/>
  <c r="Q307" i="5"/>
  <c r="Q66" i="5"/>
  <c r="K307" i="5"/>
  <c r="K66" i="5"/>
  <c r="AQ307" i="5"/>
  <c r="AQ66" i="5"/>
  <c r="AH307" i="5"/>
  <c r="AH66" i="5"/>
  <c r="P262" i="5"/>
  <c r="N66" i="5"/>
  <c r="S308" i="5" l="1"/>
  <c r="S95" i="5"/>
  <c r="U308" i="5"/>
  <c r="U95" i="5"/>
  <c r="AE308" i="5"/>
  <c r="AG308" i="5"/>
  <c r="AG95" i="5"/>
  <c r="B152" i="5"/>
  <c r="AF309" i="5"/>
  <c r="T309" i="5"/>
  <c r="P124" i="5"/>
  <c r="AH124" i="5"/>
  <c r="AD124" i="5"/>
  <c r="V309" i="5"/>
  <c r="R124" i="5"/>
  <c r="N309" i="5"/>
  <c r="J124" i="5"/>
  <c r="O124" i="5"/>
  <c r="M124" i="5"/>
  <c r="AA309" i="5"/>
  <c r="S124" i="5"/>
  <c r="Q124" i="5"/>
  <c r="I309" i="5"/>
  <c r="V308" i="5"/>
  <c r="U124" i="5"/>
  <c r="B180" i="5"/>
  <c r="P309" i="5"/>
  <c r="H309" i="5"/>
  <c r="N95" i="5"/>
  <c r="R308" i="5"/>
  <c r="Q309" i="5"/>
  <c r="AD309" i="5"/>
  <c r="P263" i="5"/>
  <c r="AA95" i="5"/>
  <c r="H308" i="5"/>
  <c r="H95" i="5"/>
  <c r="Z308" i="5"/>
  <c r="Z95" i="5"/>
  <c r="AH207" i="5"/>
  <c r="Q207" i="5"/>
  <c r="AA207" i="5"/>
  <c r="L124" i="5"/>
  <c r="O309" i="5"/>
  <c r="K308" i="5"/>
  <c r="AC95" i="5"/>
  <c r="J308" i="5"/>
  <c r="I124" i="5"/>
  <c r="AV263" i="5"/>
  <c r="S309" i="5"/>
  <c r="O308" i="5"/>
  <c r="O95" i="5"/>
  <c r="Q308" i="5"/>
  <c r="Q95" i="5"/>
  <c r="L308" i="5"/>
  <c r="AB308" i="5"/>
  <c r="N124" i="5"/>
  <c r="O263" i="5"/>
  <c r="B96" i="5"/>
  <c r="H124" i="5"/>
  <c r="AR207" i="5"/>
  <c r="AB124" i="5"/>
  <c r="L309" i="5"/>
  <c r="AA124" i="5"/>
  <c r="AL263" i="5"/>
  <c r="AD95" i="5"/>
  <c r="X95" i="5"/>
  <c r="X308" i="5"/>
  <c r="H38" i="5"/>
  <c r="Y124" i="5"/>
  <c r="AA308" i="5"/>
  <c r="AE95" i="5"/>
  <c r="M308" i="5"/>
  <c r="M95" i="5"/>
  <c r="W95" i="5"/>
  <c r="W308" i="5"/>
  <c r="Y95" i="5"/>
  <c r="Y308" i="5"/>
  <c r="P95" i="5"/>
  <c r="AH308" i="5"/>
  <c r="AH95" i="5"/>
  <c r="V95" i="5"/>
  <c r="U309" i="5"/>
  <c r="I308" i="5"/>
  <c r="AF124" i="5"/>
  <c r="B208" i="5"/>
  <c r="Y309" i="5"/>
  <c r="AB191" i="5"/>
  <c r="AB220" i="5"/>
  <c r="AB249" i="5" s="1"/>
  <c r="AB305" i="5" s="1"/>
  <c r="AB276" i="5" s="1"/>
  <c r="AB291" i="5" s="1"/>
  <c r="AB162" i="5"/>
  <c r="AB133" i="5"/>
  <c r="AB104" i="5"/>
  <c r="AB75" i="5"/>
  <c r="AB46" i="5"/>
  <c r="AB17" i="5"/>
  <c r="AC8" i="5"/>
  <c r="AJ263" i="5"/>
  <c r="AC308" i="5"/>
  <c r="I95" i="5"/>
  <c r="AU264" i="5"/>
  <c r="AU265" i="5" s="1"/>
  <c r="AQ236" i="5"/>
  <c r="AM236" i="5"/>
  <c r="AI236" i="5"/>
  <c r="AE236" i="5"/>
  <c r="AA236" i="5"/>
  <c r="W236" i="5"/>
  <c r="O264" i="5"/>
  <c r="AP236" i="5"/>
  <c r="AL236" i="5"/>
  <c r="AH236" i="5"/>
  <c r="AO236" i="5"/>
  <c r="AG236" i="5"/>
  <c r="Z236" i="5"/>
  <c r="U236" i="5"/>
  <c r="P264" i="5"/>
  <c r="J236" i="5"/>
  <c r="AV264" i="5"/>
  <c r="AN236" i="5"/>
  <c r="AF236" i="5"/>
  <c r="Y236" i="5"/>
  <c r="T264" i="5"/>
  <c r="T265" i="5" s="1"/>
  <c r="I264" i="5"/>
  <c r="I265" i="5" s="1"/>
  <c r="AK264" i="5"/>
  <c r="AK265" i="5" s="1"/>
  <c r="M236" i="5"/>
  <c r="H236" i="5"/>
  <c r="AR236" i="5"/>
  <c r="Q236" i="5"/>
  <c r="AJ264" i="5"/>
  <c r="L264" i="5"/>
  <c r="L265" i="5" s="1"/>
  <c r="AB264" i="5"/>
  <c r="AB265" i="5" s="1"/>
  <c r="V236" i="5"/>
  <c r="AL264" i="5"/>
  <c r="Y264" i="5"/>
  <c r="Y265" i="5" s="1"/>
  <c r="AI264" i="5"/>
  <c r="AI265" i="5" s="1"/>
  <c r="AB309" i="5"/>
  <c r="E307" i="5"/>
  <c r="T95" i="5"/>
  <c r="AJ265" i="5" l="1"/>
  <c r="AL265" i="5"/>
  <c r="AU236" i="5"/>
  <c r="P265" i="5"/>
  <c r="R309" i="5"/>
  <c r="M309" i="5"/>
  <c r="X264" i="5"/>
  <c r="X265" i="5" s="1"/>
  <c r="X236" i="5"/>
  <c r="I38" i="5"/>
  <c r="U264" i="5"/>
  <c r="U265" i="5" s="1"/>
  <c r="H67" i="5"/>
  <c r="O236" i="5"/>
  <c r="H264" i="5"/>
  <c r="H265" i="5" s="1"/>
  <c r="Q264" i="5"/>
  <c r="Q265" i="5" s="1"/>
  <c r="AV236" i="5"/>
  <c r="L236" i="5"/>
  <c r="AG309" i="5"/>
  <c r="AG124" i="5"/>
  <c r="W124" i="5"/>
  <c r="AJ153" i="5"/>
  <c r="B181" i="5"/>
  <c r="V153" i="5"/>
  <c r="AU153" i="5"/>
  <c r="S153" i="5"/>
  <c r="AS153" i="5"/>
  <c r="AH310" i="5"/>
  <c r="AN264" i="5"/>
  <c r="AN265" i="5" s="1"/>
  <c r="P236" i="5"/>
  <c r="AF264" i="5"/>
  <c r="AF265" i="5" s="1"/>
  <c r="W309" i="5"/>
  <c r="AE264" i="5"/>
  <c r="AE265" i="5" s="1"/>
  <c r="S264" i="5"/>
  <c r="S265" i="5" s="1"/>
  <c r="S236" i="5"/>
  <c r="AP264" i="5"/>
  <c r="AP265" i="5" s="1"/>
  <c r="M264" i="5"/>
  <c r="M265" i="5" s="1"/>
  <c r="AC236" i="5"/>
  <c r="AC264" i="5"/>
  <c r="AC265" i="5" s="1"/>
  <c r="N264" i="5"/>
  <c r="N265" i="5" s="1"/>
  <c r="N236" i="5"/>
  <c r="AD236" i="5"/>
  <c r="AD264" i="5"/>
  <c r="AD265" i="5" s="1"/>
  <c r="AT236" i="5"/>
  <c r="AT264" i="5"/>
  <c r="AT265" i="5" s="1"/>
  <c r="AC220" i="5"/>
  <c r="AC249" i="5" s="1"/>
  <c r="AC305" i="5" s="1"/>
  <c r="AC276" i="5" s="1"/>
  <c r="AC291" i="5" s="1"/>
  <c r="AC162" i="5"/>
  <c r="AC133" i="5"/>
  <c r="AC191" i="5"/>
  <c r="AC104" i="5"/>
  <c r="AC75" i="5"/>
  <c r="AC46" i="5"/>
  <c r="AC17" i="5"/>
  <c r="AD8" i="5"/>
  <c r="V264" i="5"/>
  <c r="V265" i="5" s="1"/>
  <c r="B125" i="5"/>
  <c r="O265" i="5"/>
  <c r="AV265" i="5"/>
  <c r="T236" i="5"/>
  <c r="AA264" i="5"/>
  <c r="AA265" i="5" s="1"/>
  <c r="AH264" i="5"/>
  <c r="AH265" i="5" s="1"/>
  <c r="AJ236" i="5"/>
  <c r="I236" i="5"/>
  <c r="K309" i="5"/>
  <c r="K124" i="5"/>
  <c r="AE309" i="5"/>
  <c r="AE124" i="5"/>
  <c r="X309" i="5"/>
  <c r="X124" i="5"/>
  <c r="J309" i="5"/>
  <c r="AK236" i="5"/>
  <c r="AO264" i="5"/>
  <c r="AO265" i="5" s="1"/>
  <c r="J264" i="5"/>
  <c r="J265" i="5" s="1"/>
  <c r="AR264" i="5"/>
  <c r="AR265" i="5" s="1"/>
  <c r="N153" i="5"/>
  <c r="E308" i="5"/>
  <c r="B209" i="5"/>
  <c r="AM153" i="5"/>
  <c r="AC309" i="5"/>
  <c r="AC124" i="5"/>
  <c r="Z124" i="5"/>
  <c r="Z309" i="5"/>
  <c r="AB236" i="5"/>
  <c r="V124" i="5"/>
  <c r="T124" i="5"/>
  <c r="K236" i="5"/>
  <c r="K264" i="5"/>
  <c r="K265" i="5" s="1"/>
  <c r="B237" i="5"/>
  <c r="AQ264" i="5"/>
  <c r="AQ265" i="5" s="1"/>
  <c r="R264" i="5"/>
  <c r="R265" i="5" s="1"/>
  <c r="R236" i="5"/>
  <c r="AS264" i="5"/>
  <c r="AS265" i="5" s="1"/>
  <c r="AS236" i="5"/>
  <c r="Z264" i="5"/>
  <c r="Z265" i="5" s="1"/>
  <c r="AM264" i="5"/>
  <c r="AM265" i="5" s="1"/>
  <c r="AG264" i="5"/>
  <c r="AG265" i="5" s="1"/>
  <c r="M153" i="5"/>
  <c r="W264" i="5"/>
  <c r="W265" i="5" s="1"/>
  <c r="AH309" i="5"/>
  <c r="Q153" i="5"/>
  <c r="AS310" i="5" l="1"/>
  <c r="AH153" i="5"/>
  <c r="H96" i="5"/>
  <c r="E309" i="5"/>
  <c r="AG266" i="5"/>
  <c r="Q266" i="5"/>
  <c r="I266" i="5"/>
  <c r="AR266" i="5"/>
  <c r="X266" i="5"/>
  <c r="T266" i="5"/>
  <c r="P266" i="5"/>
  <c r="L266" i="5"/>
  <c r="AQ266" i="5"/>
  <c r="AA266" i="5"/>
  <c r="AL266" i="5"/>
  <c r="I310" i="5"/>
  <c r="I153" i="5"/>
  <c r="AE153" i="5"/>
  <c r="AE310" i="5"/>
  <c r="AG310" i="5"/>
  <c r="AG153" i="5"/>
  <c r="AN310" i="5"/>
  <c r="AN153" i="5"/>
  <c r="I67" i="5"/>
  <c r="H266" i="5"/>
  <c r="M310" i="5"/>
  <c r="W153" i="5"/>
  <c r="W310" i="5"/>
  <c r="AI310" i="5"/>
  <c r="AI153" i="5"/>
  <c r="O310" i="5"/>
  <c r="AK310" i="5"/>
  <c r="Q310" i="5"/>
  <c r="AL310" i="5"/>
  <c r="AL153" i="5"/>
  <c r="L153" i="5"/>
  <c r="L310" i="5"/>
  <c r="AB310" i="5"/>
  <c r="AB153" i="5"/>
  <c r="AR310" i="5"/>
  <c r="AR153" i="5"/>
  <c r="J38" i="5"/>
  <c r="O153" i="5"/>
  <c r="R266" i="5"/>
  <c r="AM310" i="5"/>
  <c r="AD310" i="5"/>
  <c r="AD153" i="5"/>
  <c r="K153" i="5"/>
  <c r="K310" i="5"/>
  <c r="H310" i="5"/>
  <c r="X310" i="5"/>
  <c r="AV266" i="5"/>
  <c r="Z266" i="5"/>
  <c r="AD220" i="5"/>
  <c r="AD249" i="5" s="1"/>
  <c r="AD305" i="5" s="1"/>
  <c r="AD276" i="5" s="1"/>
  <c r="AD291" i="5" s="1"/>
  <c r="AD191" i="5"/>
  <c r="AD162" i="5"/>
  <c r="AD133" i="5"/>
  <c r="AD75" i="5"/>
  <c r="AD46" i="5"/>
  <c r="AD104" i="5"/>
  <c r="AE8" i="5"/>
  <c r="AD17" i="5"/>
  <c r="S310" i="5"/>
  <c r="AO153" i="5"/>
  <c r="AO310" i="5"/>
  <c r="U310" i="5"/>
  <c r="U153" i="5"/>
  <c r="AP153" i="5"/>
  <c r="AP310" i="5"/>
  <c r="V310" i="5"/>
  <c r="AQ310" i="5"/>
  <c r="AQ153" i="5"/>
  <c r="P310" i="5"/>
  <c r="P153" i="5"/>
  <c r="AF310" i="5"/>
  <c r="AF153" i="5"/>
  <c r="AV153" i="5"/>
  <c r="AV310" i="5"/>
  <c r="AK153" i="5"/>
  <c r="N310" i="5"/>
  <c r="B238" i="5"/>
  <c r="J310" i="5"/>
  <c r="J153" i="5"/>
  <c r="N266" i="5"/>
  <c r="J266" i="5"/>
  <c r="AM266" i="5"/>
  <c r="AE266" i="5"/>
  <c r="AD266" i="5"/>
  <c r="H153" i="5"/>
  <c r="B154" i="5"/>
  <c r="R310" i="5"/>
  <c r="R153" i="5"/>
  <c r="AC310" i="5"/>
  <c r="AC153" i="5"/>
  <c r="Y310" i="5"/>
  <c r="Y153" i="5"/>
  <c r="AT310" i="5"/>
  <c r="AT153" i="5"/>
  <c r="Z310" i="5"/>
  <c r="Z153" i="5"/>
  <c r="AU310" i="5"/>
  <c r="AA153" i="5"/>
  <c r="AA310" i="5"/>
  <c r="AJ311" i="5"/>
  <c r="AF182" i="5"/>
  <c r="X311" i="5"/>
  <c r="T311" i="5"/>
  <c r="P311" i="5"/>
  <c r="L182" i="5"/>
  <c r="AQ182" i="5"/>
  <c r="AM311" i="5"/>
  <c r="AI182" i="5"/>
  <c r="AE311" i="5"/>
  <c r="S311" i="5"/>
  <c r="O311" i="5"/>
  <c r="AT182" i="5"/>
  <c r="AL182" i="5"/>
  <c r="AD311" i="5"/>
  <c r="V182" i="5"/>
  <c r="B210" i="5"/>
  <c r="AS182" i="5"/>
  <c r="AC182" i="5"/>
  <c r="M182" i="5"/>
  <c r="AP182" i="5"/>
  <c r="Z311" i="5"/>
  <c r="J182" i="5"/>
  <c r="AO311" i="5"/>
  <c r="AG311" i="5"/>
  <c r="T310" i="5"/>
  <c r="T153" i="5"/>
  <c r="AJ310" i="5"/>
  <c r="AC311" i="5"/>
  <c r="X182" i="5"/>
  <c r="T182" i="5"/>
  <c r="X153" i="5"/>
  <c r="W266" i="5"/>
  <c r="I96" i="5" l="1"/>
  <c r="I311" i="5"/>
  <c r="I182" i="5"/>
  <c r="U182" i="5"/>
  <c r="U311" i="5"/>
  <c r="B239" i="5"/>
  <c r="AU312" i="5"/>
  <c r="AQ211" i="5"/>
  <c r="AI312" i="5"/>
  <c r="AE312" i="5"/>
  <c r="AA211" i="5"/>
  <c r="S211" i="5"/>
  <c r="O312" i="5"/>
  <c r="K211" i="5"/>
  <c r="AO211" i="5"/>
  <c r="AK312" i="5"/>
  <c r="AG312" i="5"/>
  <c r="Y211" i="5"/>
  <c r="U211" i="5"/>
  <c r="Q312" i="5"/>
  <c r="I312" i="5"/>
  <c r="AR312" i="5"/>
  <c r="AJ211" i="5"/>
  <c r="T312" i="5"/>
  <c r="L211" i="5"/>
  <c r="AH312" i="5"/>
  <c r="Z211" i="5"/>
  <c r="R312" i="5"/>
  <c r="AV211" i="5"/>
  <c r="AF312" i="5"/>
  <c r="P312" i="5"/>
  <c r="H312" i="5"/>
  <c r="AL312" i="5"/>
  <c r="AD211" i="5"/>
  <c r="V211" i="5"/>
  <c r="H311" i="5"/>
  <c r="H182" i="5"/>
  <c r="AN182" i="5"/>
  <c r="AN311" i="5"/>
  <c r="AD267" i="5"/>
  <c r="N267" i="5"/>
  <c r="J267" i="5"/>
  <c r="AO267" i="5"/>
  <c r="Y267" i="5"/>
  <c r="U267" i="5"/>
  <c r="Q267" i="5"/>
  <c r="M267" i="5"/>
  <c r="P267" i="5"/>
  <c r="AE267" i="5"/>
  <c r="W267" i="5"/>
  <c r="AR267" i="5"/>
  <c r="AJ267" i="5"/>
  <c r="L267" i="5"/>
  <c r="AQ267" i="5"/>
  <c r="AA267" i="5"/>
  <c r="S267" i="5"/>
  <c r="Z267" i="5"/>
  <c r="AJ182" i="5"/>
  <c r="AE220" i="5"/>
  <c r="AE249" i="5" s="1"/>
  <c r="AE305" i="5" s="1"/>
  <c r="AE276" i="5" s="1"/>
  <c r="AE291" i="5" s="1"/>
  <c r="AE191" i="5"/>
  <c r="AE162" i="5"/>
  <c r="AE75" i="5"/>
  <c r="AE133" i="5"/>
  <c r="AE104" i="5"/>
  <c r="AE46" i="5"/>
  <c r="AE17" i="5"/>
  <c r="AF8" i="5"/>
  <c r="AM182" i="5"/>
  <c r="AH211" i="5"/>
  <c r="AO312" i="5"/>
  <c r="AV312" i="5"/>
  <c r="E310" i="5"/>
  <c r="Q311" i="5"/>
  <c r="AB211" i="5"/>
  <c r="AR211" i="5"/>
  <c r="J67" i="5"/>
  <c r="L311" i="5"/>
  <c r="R211" i="5"/>
  <c r="AP266" i="5"/>
  <c r="U266" i="5"/>
  <c r="AK266" i="5"/>
  <c r="AH267" i="5"/>
  <c r="AT311" i="5"/>
  <c r="AI311" i="5"/>
  <c r="J311" i="5"/>
  <c r="AL311" i="5"/>
  <c r="Y311" i="5"/>
  <c r="Y182" i="5"/>
  <c r="AH182" i="5"/>
  <c r="AH311" i="5"/>
  <c r="N182" i="5"/>
  <c r="N311" i="5"/>
  <c r="W182" i="5"/>
  <c r="W311" i="5"/>
  <c r="AB311" i="5"/>
  <c r="AB182" i="5"/>
  <c r="O182" i="5"/>
  <c r="AM267" i="5"/>
  <c r="V267" i="5"/>
  <c r="AL267" i="5"/>
  <c r="AQ311" i="5"/>
  <c r="S182" i="5"/>
  <c r="AI211" i="5"/>
  <c r="P211" i="5"/>
  <c r="Z182" i="5"/>
  <c r="M311" i="5"/>
  <c r="AF311" i="5"/>
  <c r="AN211" i="5"/>
  <c r="AJ266" i="5"/>
  <c r="Y266" i="5"/>
  <c r="AO266" i="5"/>
  <c r="AT266" i="5"/>
  <c r="AD182" i="5"/>
  <c r="AR311" i="5"/>
  <c r="Q182" i="5"/>
  <c r="AU267" i="5"/>
  <c r="V311" i="5"/>
  <c r="K266" i="5"/>
  <c r="AG182" i="5"/>
  <c r="AK311" i="5"/>
  <c r="AK182" i="5"/>
  <c r="K182" i="5"/>
  <c r="AA311" i="5"/>
  <c r="AA182" i="5"/>
  <c r="AV311" i="5"/>
  <c r="AV182" i="5"/>
  <c r="H125" i="5"/>
  <c r="Q211" i="5"/>
  <c r="Y312" i="5"/>
  <c r="K312" i="5"/>
  <c r="K38" i="5"/>
  <c r="AR182" i="5"/>
  <c r="AN312" i="5"/>
  <c r="AN266" i="5"/>
  <c r="AS266" i="5"/>
  <c r="AV267" i="5"/>
  <c r="AC266" i="5"/>
  <c r="AI266" i="5"/>
  <c r="AP311" i="5"/>
  <c r="AF267" i="5"/>
  <c r="AO182" i="5"/>
  <c r="AF266" i="5"/>
  <c r="R311" i="5"/>
  <c r="R182" i="5"/>
  <c r="AE182" i="5"/>
  <c r="AU311" i="5"/>
  <c r="AU182" i="5"/>
  <c r="B183" i="5"/>
  <c r="H154" i="5"/>
  <c r="AG267" i="5"/>
  <c r="P182" i="5"/>
  <c r="AL211" i="5"/>
  <c r="AS311" i="5"/>
  <c r="AE211" i="5"/>
  <c r="AD312" i="5"/>
  <c r="O266" i="5"/>
  <c r="AU266" i="5"/>
  <c r="AH266" i="5"/>
  <c r="AB266" i="5"/>
  <c r="K311" i="5"/>
  <c r="M266" i="5"/>
  <c r="S266" i="5"/>
  <c r="V266" i="5"/>
  <c r="O211" i="5" l="1"/>
  <c r="AQ312" i="5"/>
  <c r="AJ312" i="5"/>
  <c r="AK211" i="5"/>
  <c r="AG211" i="5"/>
  <c r="AU211" i="5"/>
  <c r="U312" i="5"/>
  <c r="L312" i="5"/>
  <c r="H211" i="5"/>
  <c r="J96" i="5"/>
  <c r="S312" i="5"/>
  <c r="I154" i="5"/>
  <c r="I125" i="5"/>
  <c r="O267" i="5"/>
  <c r="AT312" i="5"/>
  <c r="AT211" i="5"/>
  <c r="AI267" i="5"/>
  <c r="AF211" i="5"/>
  <c r="W313" i="5"/>
  <c r="S240" i="5"/>
  <c r="K268" i="5"/>
  <c r="AT313" i="5"/>
  <c r="AD240" i="5"/>
  <c r="Z313" i="5"/>
  <c r="V240" i="5"/>
  <c r="R313" i="5"/>
  <c r="R314" i="5" s="1"/>
  <c r="R316" i="5" s="1"/>
  <c r="N240" i="5"/>
  <c r="AS268" i="5"/>
  <c r="AK313" i="5"/>
  <c r="AK314" i="5" s="1"/>
  <c r="AK316" i="5" s="1"/>
  <c r="AC268" i="5"/>
  <c r="AR268" i="5"/>
  <c r="AR269" i="5" s="1"/>
  <c r="AJ313" i="5"/>
  <c r="AJ314" i="5" s="1"/>
  <c r="AJ316" i="5" s="1"/>
  <c r="AB313" i="5"/>
  <c r="T240" i="5"/>
  <c r="L240" i="5"/>
  <c r="I240" i="5"/>
  <c r="P240" i="5"/>
  <c r="H268" i="5"/>
  <c r="AN267" i="5"/>
  <c r="AB312" i="5"/>
  <c r="T267" i="5"/>
  <c r="AB240" i="5"/>
  <c r="AB267" i="5"/>
  <c r="AS313" i="5"/>
  <c r="H240" i="5"/>
  <c r="V312" i="5"/>
  <c r="K313" i="5"/>
  <c r="K314" i="5" s="1"/>
  <c r="K316" i="5" s="1"/>
  <c r="K67" i="5"/>
  <c r="Z312" i="5"/>
  <c r="AF191" i="5"/>
  <c r="AF162" i="5"/>
  <c r="AF133" i="5"/>
  <c r="AF220" i="5"/>
  <c r="AF249" i="5" s="1"/>
  <c r="AF305" i="5" s="1"/>
  <c r="AF276" i="5" s="1"/>
  <c r="AF291" i="5" s="1"/>
  <c r="AF104" i="5"/>
  <c r="AF75" i="5"/>
  <c r="AF46" i="5"/>
  <c r="AF17" i="5"/>
  <c r="AG8" i="5"/>
  <c r="AJ240" i="5"/>
  <c r="AV240" i="5"/>
  <c r="K267" i="5"/>
  <c r="M211" i="5"/>
  <c r="M312" i="5"/>
  <c r="AC312" i="5"/>
  <c r="AC211" i="5"/>
  <c r="AS211" i="5"/>
  <c r="AS312" i="5"/>
  <c r="W312" i="5"/>
  <c r="W211" i="5"/>
  <c r="AM312" i="5"/>
  <c r="AM211" i="5"/>
  <c r="AA268" i="5"/>
  <c r="AA269" i="5" s="1"/>
  <c r="I211" i="5"/>
  <c r="AP267" i="5"/>
  <c r="T211" i="5"/>
  <c r="AA312" i="5"/>
  <c r="AS267" i="5"/>
  <c r="AK267" i="5"/>
  <c r="H267" i="5"/>
  <c r="B212" i="5"/>
  <c r="L38" i="5"/>
  <c r="T313" i="5"/>
  <c r="T314" i="5" s="1"/>
  <c r="T316" i="5" s="1"/>
  <c r="X240" i="5"/>
  <c r="X267" i="5"/>
  <c r="I267" i="5"/>
  <c r="R240" i="5"/>
  <c r="R267" i="5"/>
  <c r="E311" i="5"/>
  <c r="N312" i="5"/>
  <c r="N211" i="5"/>
  <c r="X211" i="5"/>
  <c r="X312" i="5"/>
  <c r="J312" i="5"/>
  <c r="J211" i="5"/>
  <c r="AP312" i="5"/>
  <c r="AP211" i="5"/>
  <c r="AT267" i="5"/>
  <c r="AC267" i="5"/>
  <c r="AC269" i="5" s="1"/>
  <c r="AT314" i="5" l="1"/>
  <c r="AT316" i="5" s="1"/>
  <c r="AS269" i="5"/>
  <c r="H269" i="5"/>
  <c r="K269" i="5"/>
  <c r="AT268" i="5"/>
  <c r="AT315" i="5" s="1"/>
  <c r="W314" i="5"/>
  <c r="W316" i="5" s="1"/>
  <c r="AJ268" i="5"/>
  <c r="AJ269" i="5" s="1"/>
  <c r="AC313" i="5"/>
  <c r="AC314" i="5" s="1"/>
  <c r="AT269" i="5"/>
  <c r="W268" i="5"/>
  <c r="W269" i="5" s="1"/>
  <c r="AK240" i="5"/>
  <c r="K96" i="5"/>
  <c r="E312" i="5"/>
  <c r="AT240" i="5"/>
  <c r="W240" i="5"/>
  <c r="Z314" i="5"/>
  <c r="Z316" i="5" s="1"/>
  <c r="AG220" i="5"/>
  <c r="AG249" i="5" s="1"/>
  <c r="AG305" i="5" s="1"/>
  <c r="AG276" i="5" s="1"/>
  <c r="AG291" i="5" s="1"/>
  <c r="AG162" i="5"/>
  <c r="AG191" i="5"/>
  <c r="AG133" i="5"/>
  <c r="AG104" i="5"/>
  <c r="AG75" i="5"/>
  <c r="AG46" i="5"/>
  <c r="AG17" i="5"/>
  <c r="AH8" i="5"/>
  <c r="AF240" i="5"/>
  <c r="AF268" i="5"/>
  <c r="AF269" i="5" s="1"/>
  <c r="AG313" i="5"/>
  <c r="AG314" i="5" s="1"/>
  <c r="AG316" i="5" s="1"/>
  <c r="AG240" i="5"/>
  <c r="AG268" i="5"/>
  <c r="AG269" i="5" s="1"/>
  <c r="AB314" i="5"/>
  <c r="AB316" i="5" s="1"/>
  <c r="U313" i="5"/>
  <c r="U314" i="5" s="1"/>
  <c r="U316" i="5" s="1"/>
  <c r="U268" i="5"/>
  <c r="U269" i="5" s="1"/>
  <c r="U240" i="5"/>
  <c r="AL313" i="5"/>
  <c r="AL314" i="5" s="1"/>
  <c r="AL316" i="5" s="1"/>
  <c r="AL240" i="5"/>
  <c r="AL268" i="5"/>
  <c r="AL269" i="5" s="1"/>
  <c r="O268" i="5"/>
  <c r="O269" i="5" s="1"/>
  <c r="O313" i="5"/>
  <c r="O314" i="5" s="1"/>
  <c r="O316" i="5" s="1"/>
  <c r="AE240" i="5"/>
  <c r="AE268" i="5"/>
  <c r="AE269" i="5" s="1"/>
  <c r="AE313" i="5"/>
  <c r="AE314" i="5" s="1"/>
  <c r="AE316" i="5" s="1"/>
  <c r="AU240" i="5"/>
  <c r="AU268" i="5"/>
  <c r="AU269" i="5" s="1"/>
  <c r="K240" i="5"/>
  <c r="O240" i="5"/>
  <c r="H313" i="5"/>
  <c r="AF313" i="5"/>
  <c r="AF314" i="5" s="1"/>
  <c r="AF316" i="5" s="1"/>
  <c r="M38" i="5"/>
  <c r="AS314" i="5"/>
  <c r="AS316" i="5" s="1"/>
  <c r="AN313" i="5"/>
  <c r="AN314" i="5" s="1"/>
  <c r="AN316" i="5" s="1"/>
  <c r="AN268" i="5"/>
  <c r="AN269" i="5" s="1"/>
  <c r="I268" i="5"/>
  <c r="I269" i="5" s="1"/>
  <c r="I313" i="5"/>
  <c r="I314" i="5" s="1"/>
  <c r="I316" i="5" s="1"/>
  <c r="AO268" i="5"/>
  <c r="AO269" i="5" s="1"/>
  <c r="AO240" i="5"/>
  <c r="AO313" i="5"/>
  <c r="AO314" i="5" s="1"/>
  <c r="AO316" i="5" s="1"/>
  <c r="J268" i="5"/>
  <c r="J269" i="5" s="1"/>
  <c r="J313" i="5"/>
  <c r="J314" i="5" s="1"/>
  <c r="J316" i="5" s="1"/>
  <c r="J240" i="5"/>
  <c r="Z268" i="5"/>
  <c r="Z269" i="5" s="1"/>
  <c r="Z240" i="5"/>
  <c r="AP240" i="5"/>
  <c r="AP268" i="5"/>
  <c r="AP269" i="5" s="1"/>
  <c r="S268" i="5"/>
  <c r="S269" i="5" s="1"/>
  <c r="S313" i="5"/>
  <c r="S314" i="5" s="1"/>
  <c r="S316" i="5" s="1"/>
  <c r="AI313" i="5"/>
  <c r="AI314" i="5" s="1"/>
  <c r="AI316" i="5" s="1"/>
  <c r="AI268" i="5"/>
  <c r="AI269" i="5" s="1"/>
  <c r="T268" i="5"/>
  <c r="T315" i="5" s="1"/>
  <c r="R268" i="5"/>
  <c r="R269" i="5" s="1"/>
  <c r="AS240" i="5"/>
  <c r="AU313" i="5"/>
  <c r="AU314" i="5" s="1"/>
  <c r="AU316" i="5" s="1"/>
  <c r="B241" i="5"/>
  <c r="H183" i="5"/>
  <c r="P268" i="5"/>
  <c r="P269" i="5" s="1"/>
  <c r="P313" i="5"/>
  <c r="P314" i="5" s="1"/>
  <c r="P316" i="5" s="1"/>
  <c r="Q313" i="5"/>
  <c r="Q314" i="5" s="1"/>
  <c r="Q316" i="5" s="1"/>
  <c r="Q240" i="5"/>
  <c r="L313" i="5"/>
  <c r="L314" i="5" s="1"/>
  <c r="L316" i="5" s="1"/>
  <c r="L268" i="5"/>
  <c r="L269" i="5" s="1"/>
  <c r="AR313" i="5"/>
  <c r="AR314" i="5" s="1"/>
  <c r="AR316" i="5" s="1"/>
  <c r="AR240" i="5"/>
  <c r="N268" i="5"/>
  <c r="N269" i="5" s="1"/>
  <c r="N313" i="5"/>
  <c r="N314" i="5" s="1"/>
  <c r="N316" i="5" s="1"/>
  <c r="AD313" i="5"/>
  <c r="AD314" i="5" s="1"/>
  <c r="AD316" i="5" s="1"/>
  <c r="AD268" i="5"/>
  <c r="AD269" i="5" s="1"/>
  <c r="AM240" i="5"/>
  <c r="AM268" i="5"/>
  <c r="AM269" i="5" s="1"/>
  <c r="AM313" i="5"/>
  <c r="AM314" i="5" s="1"/>
  <c r="AM316" i="5" s="1"/>
  <c r="AC240" i="5"/>
  <c r="AB268" i="5"/>
  <c r="AB269" i="5" s="1"/>
  <c r="V268" i="5"/>
  <c r="V269" i="5" s="1"/>
  <c r="Q268" i="5"/>
  <c r="Q269" i="5" s="1"/>
  <c r="AI240" i="5"/>
  <c r="J154" i="5"/>
  <c r="L67" i="5"/>
  <c r="K315" i="5"/>
  <c r="X313" i="5"/>
  <c r="X314" i="5" s="1"/>
  <c r="X316" i="5" s="1"/>
  <c r="X268" i="5"/>
  <c r="X269" i="5" s="1"/>
  <c r="Y313" i="5"/>
  <c r="Y314" i="5" s="1"/>
  <c r="Y316" i="5" s="1"/>
  <c r="Y240" i="5"/>
  <c r="Y268" i="5"/>
  <c r="Y269" i="5" s="1"/>
  <c r="M268" i="5"/>
  <c r="M269" i="5" s="1"/>
  <c r="M313" i="5"/>
  <c r="M314" i="5" s="1"/>
  <c r="M316" i="5" s="1"/>
  <c r="M240" i="5"/>
  <c r="AV313" i="5"/>
  <c r="AV314" i="5" s="1"/>
  <c r="AV316" i="5" s="1"/>
  <c r="AV268" i="5"/>
  <c r="AV269" i="5" s="1"/>
  <c r="AH268" i="5"/>
  <c r="AH269" i="5" s="1"/>
  <c r="AH313" i="5"/>
  <c r="AH314" i="5" s="1"/>
  <c r="AH316" i="5" s="1"/>
  <c r="AH240" i="5"/>
  <c r="AA240" i="5"/>
  <c r="AA313" i="5"/>
  <c r="AA314" i="5" s="1"/>
  <c r="AA316" i="5" s="1"/>
  <c r="AQ268" i="5"/>
  <c r="AQ269" i="5" s="1"/>
  <c r="AQ313" i="5"/>
  <c r="AQ314" i="5" s="1"/>
  <c r="AQ316" i="5" s="1"/>
  <c r="AQ240" i="5"/>
  <c r="J125" i="5"/>
  <c r="AK268" i="5"/>
  <c r="AK269" i="5" s="1"/>
  <c r="AP313" i="5"/>
  <c r="AP314" i="5" s="1"/>
  <c r="AP316" i="5" s="1"/>
  <c r="AN240" i="5"/>
  <c r="V313" i="5"/>
  <c r="V314" i="5" s="1"/>
  <c r="V316" i="5" s="1"/>
  <c r="AC315" i="5" l="1"/>
  <c r="AC316" i="5"/>
  <c r="AJ315" i="5"/>
  <c r="G270" i="5"/>
  <c r="H270" i="5" s="1"/>
  <c r="I270" i="5" s="1"/>
  <c r="J270" i="5" s="1"/>
  <c r="K270" i="5" s="1"/>
  <c r="L270" i="5" s="1"/>
  <c r="M270" i="5" s="1"/>
  <c r="N270" i="5" s="1"/>
  <c r="O270" i="5" s="1"/>
  <c r="P270" i="5" s="1"/>
  <c r="Q270" i="5" s="1"/>
  <c r="R270" i="5" s="1"/>
  <c r="S270" i="5" s="1"/>
  <c r="L96" i="5"/>
  <c r="R315" i="5"/>
  <c r="H241" i="5"/>
  <c r="W315" i="5"/>
  <c r="L315" i="5"/>
  <c r="AO315" i="5"/>
  <c r="Z315" i="5"/>
  <c r="AQ315" i="5"/>
  <c r="AV315" i="5"/>
  <c r="X315" i="5"/>
  <c r="H212" i="5"/>
  <c r="AU315" i="5"/>
  <c r="N38" i="5"/>
  <c r="O315" i="5"/>
  <c r="AL315" i="5"/>
  <c r="U315" i="5"/>
  <c r="AG315" i="5"/>
  <c r="AH220" i="5"/>
  <c r="AH249" i="5" s="1"/>
  <c r="AH305" i="5" s="1"/>
  <c r="AH276" i="5" s="1"/>
  <c r="AH291" i="5" s="1"/>
  <c r="AH162" i="5"/>
  <c r="AH133" i="5"/>
  <c r="AH191" i="5"/>
  <c r="AH104" i="5"/>
  <c r="AH46" i="5"/>
  <c r="AH75" i="5"/>
  <c r="AI8" i="5"/>
  <c r="AH17" i="5"/>
  <c r="V315" i="5"/>
  <c r="AS315" i="5"/>
  <c r="E313" i="5"/>
  <c r="H314" i="5"/>
  <c r="H316" i="5" s="1"/>
  <c r="K125" i="5"/>
  <c r="AP315" i="5"/>
  <c r="AH315" i="5"/>
  <c r="AM315" i="5"/>
  <c r="AD315" i="5"/>
  <c r="AK315" i="5"/>
  <c r="AR315" i="5"/>
  <c r="Q315" i="5"/>
  <c r="AI315" i="5"/>
  <c r="J315" i="5"/>
  <c r="AN315" i="5"/>
  <c r="AE315" i="5"/>
  <c r="AB315" i="5"/>
  <c r="AA315" i="5"/>
  <c r="M315" i="5"/>
  <c r="Y315" i="5"/>
  <c r="M67" i="5"/>
  <c r="K154" i="5"/>
  <c r="N315" i="5"/>
  <c r="P315" i="5"/>
  <c r="I183" i="5"/>
  <c r="S315" i="5"/>
  <c r="I315" i="5"/>
  <c r="T269" i="5"/>
  <c r="AF315" i="5"/>
  <c r="G271" i="5" l="1"/>
  <c r="I241" i="5"/>
  <c r="H271" i="5"/>
  <c r="M96" i="5"/>
  <c r="O38" i="5"/>
  <c r="L125" i="5"/>
  <c r="L154" i="5"/>
  <c r="N67" i="5"/>
  <c r="H315" i="5"/>
  <c r="B315" i="5" s="1"/>
  <c r="E314" i="5"/>
  <c r="E315" i="5" s="1"/>
  <c r="B316" i="5"/>
  <c r="I212" i="5"/>
  <c r="T270" i="5"/>
  <c r="U270" i="5" s="1"/>
  <c r="V270" i="5" s="1"/>
  <c r="W270" i="5" s="1"/>
  <c r="X270" i="5" s="1"/>
  <c r="Y270" i="5" s="1"/>
  <c r="Z270" i="5" s="1"/>
  <c r="AA270" i="5" s="1"/>
  <c r="AB270" i="5" s="1"/>
  <c r="AC270" i="5" s="1"/>
  <c r="AD270" i="5" s="1"/>
  <c r="AE270" i="5" s="1"/>
  <c r="AF270" i="5" s="1"/>
  <c r="AG270" i="5" s="1"/>
  <c r="AH270" i="5" s="1"/>
  <c r="AI270" i="5" s="1"/>
  <c r="AJ270" i="5" s="1"/>
  <c r="AK270" i="5" s="1"/>
  <c r="AL270" i="5" s="1"/>
  <c r="AM270" i="5" s="1"/>
  <c r="AN270" i="5" s="1"/>
  <c r="AO270" i="5" s="1"/>
  <c r="AP270" i="5" s="1"/>
  <c r="AQ270" i="5" s="1"/>
  <c r="AR270" i="5" s="1"/>
  <c r="AS270" i="5" s="1"/>
  <c r="AT270" i="5" s="1"/>
  <c r="AU270" i="5" s="1"/>
  <c r="AV270" i="5" s="1"/>
  <c r="J183" i="5"/>
  <c r="AI220" i="5"/>
  <c r="AI249" i="5" s="1"/>
  <c r="AI305" i="5" s="1"/>
  <c r="AI191" i="5"/>
  <c r="AI162" i="5"/>
  <c r="AI133" i="5"/>
  <c r="AI75" i="5"/>
  <c r="AI104" i="5"/>
  <c r="AI46" i="5"/>
  <c r="AJ8" i="5"/>
  <c r="AI17" i="5"/>
  <c r="J241" i="5" l="1"/>
  <c r="K241" i="5" s="1"/>
  <c r="N96" i="5"/>
  <c r="AI276" i="5"/>
  <c r="AI291" i="5" s="1"/>
  <c r="K183" i="5"/>
  <c r="P38" i="5"/>
  <c r="AJ191" i="5"/>
  <c r="AJ220" i="5"/>
  <c r="AJ249" i="5" s="1"/>
  <c r="AJ305" i="5" s="1"/>
  <c r="AJ162" i="5"/>
  <c r="AJ133" i="5"/>
  <c r="AJ104" i="5"/>
  <c r="AJ75" i="5"/>
  <c r="AJ46" i="5"/>
  <c r="AJ17" i="5"/>
  <c r="AK8" i="5"/>
  <c r="J212" i="5"/>
  <c r="O67" i="5"/>
  <c r="M125" i="5"/>
  <c r="M154" i="5"/>
  <c r="I271" i="5"/>
  <c r="O96" i="5" l="1"/>
  <c r="N125" i="5"/>
  <c r="K212" i="5"/>
  <c r="K271" i="5" s="1"/>
  <c r="J271" i="5"/>
  <c r="AK220" i="5"/>
  <c r="AK249" i="5" s="1"/>
  <c r="AK305" i="5" s="1"/>
  <c r="AK162" i="5"/>
  <c r="AK133" i="5"/>
  <c r="AK191" i="5"/>
  <c r="AK104" i="5"/>
  <c r="AK75" i="5"/>
  <c r="AK46" i="5"/>
  <c r="AK17" i="5"/>
  <c r="AL8" i="5"/>
  <c r="P67" i="5"/>
  <c r="N154" i="5"/>
  <c r="AJ276" i="5"/>
  <c r="AJ291" i="5" s="1"/>
  <c r="L241" i="5"/>
  <c r="Q38" i="5"/>
  <c r="L183" i="5"/>
  <c r="P96" i="5" l="1"/>
  <c r="AL220" i="5"/>
  <c r="AL249" i="5" s="1"/>
  <c r="AL305" i="5" s="1"/>
  <c r="AL191" i="5"/>
  <c r="AL162" i="5"/>
  <c r="AL75" i="5"/>
  <c r="AL46" i="5"/>
  <c r="AL133" i="5"/>
  <c r="AL104" i="5"/>
  <c r="AM8" i="5"/>
  <c r="AL17" i="5"/>
  <c r="AK276" i="5"/>
  <c r="AK291" i="5" s="1"/>
  <c r="R38" i="5"/>
  <c r="O154" i="5"/>
  <c r="Q67" i="5"/>
  <c r="M183" i="5"/>
  <c r="L212" i="5"/>
  <c r="L271" i="5" s="1"/>
  <c r="O125" i="5"/>
  <c r="M241" i="5"/>
  <c r="Q96" i="5" l="1"/>
  <c r="P154" i="5"/>
  <c r="S38" i="5"/>
  <c r="P125" i="5"/>
  <c r="N241" i="5"/>
  <c r="M212" i="5"/>
  <c r="M271" i="5" s="1"/>
  <c r="N183" i="5"/>
  <c r="AM220" i="5"/>
  <c r="AM249" i="5" s="1"/>
  <c r="AM305" i="5" s="1"/>
  <c r="AM191" i="5"/>
  <c r="AM162" i="5"/>
  <c r="AM75" i="5"/>
  <c r="AM133" i="5"/>
  <c r="AM104" i="5"/>
  <c r="AM46" i="5"/>
  <c r="AM17" i="5"/>
  <c r="AN8" i="5"/>
  <c r="R67" i="5"/>
  <c r="AL276" i="5"/>
  <c r="AL291" i="5" s="1"/>
  <c r="R96" i="5" l="1"/>
  <c r="O183" i="5"/>
  <c r="Q154" i="5"/>
  <c r="AN191" i="5"/>
  <c r="AN162" i="5"/>
  <c r="AN133" i="5"/>
  <c r="AN220" i="5"/>
  <c r="AN249" i="5" s="1"/>
  <c r="AN305" i="5" s="1"/>
  <c r="AN104" i="5"/>
  <c r="AN46" i="5"/>
  <c r="AN75" i="5"/>
  <c r="AN17" i="5"/>
  <c r="AO8" i="5"/>
  <c r="O241" i="5"/>
  <c r="T38" i="5"/>
  <c r="S67" i="5"/>
  <c r="AM276" i="5"/>
  <c r="AM291" i="5" s="1"/>
  <c r="N212" i="5"/>
  <c r="Q125" i="5"/>
  <c r="S96" i="5" l="1"/>
  <c r="R154" i="5"/>
  <c r="U38" i="5"/>
  <c r="P241" i="5"/>
  <c r="AN276" i="5"/>
  <c r="AN291" i="5" s="1"/>
  <c r="O212" i="5"/>
  <c r="O271" i="5" s="1"/>
  <c r="P183" i="5"/>
  <c r="R125" i="5"/>
  <c r="T67" i="5"/>
  <c r="AO220" i="5"/>
  <c r="AO249" i="5" s="1"/>
  <c r="AO305" i="5" s="1"/>
  <c r="AO162" i="5"/>
  <c r="AO191" i="5"/>
  <c r="AO133" i="5"/>
  <c r="AO104" i="5"/>
  <c r="AO75" i="5"/>
  <c r="AO46" i="5"/>
  <c r="AO17" i="5"/>
  <c r="AP8" i="5"/>
  <c r="N271" i="5"/>
  <c r="T96" i="5" l="1"/>
  <c r="AP220" i="5"/>
  <c r="AP249" i="5" s="1"/>
  <c r="AP305" i="5" s="1"/>
  <c r="AP191" i="5"/>
  <c r="AP133" i="5"/>
  <c r="AP104" i="5"/>
  <c r="AP46" i="5"/>
  <c r="AP75" i="5"/>
  <c r="AP162" i="5"/>
  <c r="AQ8" i="5"/>
  <c r="AP17" i="5"/>
  <c r="AO276" i="5"/>
  <c r="AO291" i="5" s="1"/>
  <c r="Q183" i="5"/>
  <c r="Q241" i="5"/>
  <c r="S125" i="5"/>
  <c r="P212" i="5"/>
  <c r="U67" i="5"/>
  <c r="V38" i="5"/>
  <c r="S154" i="5"/>
  <c r="U96" i="5" l="1"/>
  <c r="Q212" i="5"/>
  <c r="T125" i="5"/>
  <c r="AQ220" i="5"/>
  <c r="AQ249" i="5" s="1"/>
  <c r="AQ305" i="5" s="1"/>
  <c r="AQ191" i="5"/>
  <c r="AQ162" i="5"/>
  <c r="AQ133" i="5"/>
  <c r="AQ75" i="5"/>
  <c r="AQ104" i="5"/>
  <c r="AQ46" i="5"/>
  <c r="AQ17" i="5"/>
  <c r="AR8" i="5"/>
  <c r="V67" i="5"/>
  <c r="P271" i="5"/>
  <c r="T154" i="5"/>
  <c r="R183" i="5"/>
  <c r="W38" i="5"/>
  <c r="R241" i="5"/>
  <c r="AP276" i="5"/>
  <c r="AP291" i="5" s="1"/>
  <c r="V96" i="5" l="1"/>
  <c r="AR191" i="5"/>
  <c r="AR220" i="5"/>
  <c r="AR249" i="5" s="1"/>
  <c r="AR305" i="5" s="1"/>
  <c r="AR162" i="5"/>
  <c r="AR133" i="5"/>
  <c r="AR104" i="5"/>
  <c r="AR75" i="5"/>
  <c r="AR46" i="5"/>
  <c r="AR17" i="5"/>
  <c r="AS8" i="5"/>
  <c r="R212" i="5"/>
  <c r="U154" i="5"/>
  <c r="W67" i="5"/>
  <c r="AQ276" i="5"/>
  <c r="AQ291" i="5" s="1"/>
  <c r="S241" i="5"/>
  <c r="Q271" i="5"/>
  <c r="X38" i="5"/>
  <c r="S183" i="5"/>
  <c r="U125" i="5"/>
  <c r="W96" i="5" l="1"/>
  <c r="AS220" i="5"/>
  <c r="AS249" i="5" s="1"/>
  <c r="AS305" i="5" s="1"/>
  <c r="AS162" i="5"/>
  <c r="AS133" i="5"/>
  <c r="AS191" i="5"/>
  <c r="AS104" i="5"/>
  <c r="AS75" i="5"/>
  <c r="AS46" i="5"/>
  <c r="AS17" i="5"/>
  <c r="AT8" i="5"/>
  <c r="X67" i="5"/>
  <c r="S212" i="5"/>
  <c r="S271" i="5" s="1"/>
  <c r="Y38" i="5"/>
  <c r="T241" i="5"/>
  <c r="AR276" i="5"/>
  <c r="AR291" i="5" s="1"/>
  <c r="V125" i="5"/>
  <c r="R271" i="5"/>
  <c r="T183" i="5"/>
  <c r="V154" i="5"/>
  <c r="X96" i="5" l="1"/>
  <c r="W125" i="5"/>
  <c r="W154" i="5"/>
  <c r="T212" i="5"/>
  <c r="T271" i="5" s="1"/>
  <c r="U183" i="5"/>
  <c r="Z38" i="5"/>
  <c r="U241" i="5"/>
  <c r="Y67" i="5"/>
  <c r="AT220" i="5"/>
  <c r="AT249" i="5" s="1"/>
  <c r="AT305" i="5" s="1"/>
  <c r="AT191" i="5"/>
  <c r="AT162" i="5"/>
  <c r="AT75" i="5"/>
  <c r="AT46" i="5"/>
  <c r="AT133" i="5"/>
  <c r="AT104" i="5"/>
  <c r="AU8" i="5"/>
  <c r="AT17" i="5"/>
  <c r="AS276" i="5"/>
  <c r="AS291" i="5" s="1"/>
  <c r="Y96" i="5" l="1"/>
  <c r="AA38" i="5"/>
  <c r="X154" i="5"/>
  <c r="AT276" i="5"/>
  <c r="AT291" i="5" s="1"/>
  <c r="V241" i="5"/>
  <c r="X125" i="5"/>
  <c r="AU220" i="5"/>
  <c r="AU249" i="5" s="1"/>
  <c r="AU305" i="5" s="1"/>
  <c r="AU191" i="5"/>
  <c r="AU162" i="5"/>
  <c r="AU75" i="5"/>
  <c r="AU133" i="5"/>
  <c r="AU104" i="5"/>
  <c r="AU46" i="5"/>
  <c r="AV8" i="5"/>
  <c r="AU17" i="5"/>
  <c r="Z67" i="5"/>
  <c r="V183" i="5"/>
  <c r="U212" i="5"/>
  <c r="U271" i="5" s="1"/>
  <c r="Z96" i="5" l="1"/>
  <c r="AV191" i="5"/>
  <c r="AV162" i="5"/>
  <c r="AV220" i="5"/>
  <c r="AV249" i="5" s="1"/>
  <c r="AV305" i="5" s="1"/>
  <c r="AV133" i="5"/>
  <c r="AV104" i="5"/>
  <c r="AV75" i="5"/>
  <c r="AV46" i="5"/>
  <c r="AV17" i="5"/>
  <c r="W183" i="5"/>
  <c r="AA67" i="5"/>
  <c r="W241" i="5"/>
  <c r="Y154" i="5"/>
  <c r="AB38" i="5"/>
  <c r="Y125" i="5"/>
  <c r="V212" i="5"/>
  <c r="AU276" i="5"/>
  <c r="AU291" i="5" s="1"/>
  <c r="AA96" i="5" l="1"/>
  <c r="Z154" i="5"/>
  <c r="AB67" i="5"/>
  <c r="W212" i="5"/>
  <c r="W271" i="5" s="1"/>
  <c r="Z125" i="5"/>
  <c r="AC38" i="5"/>
  <c r="X183" i="5"/>
  <c r="X241" i="5"/>
  <c r="V271" i="5"/>
  <c r="AV276" i="5"/>
  <c r="AV291" i="5" s="1"/>
  <c r="AB96" i="5" l="1"/>
  <c r="AD38" i="5"/>
  <c r="AA125" i="5"/>
  <c r="AA154" i="5"/>
  <c r="Y183" i="5"/>
  <c r="Y241" i="5"/>
  <c r="X212" i="5"/>
  <c r="AC67" i="5"/>
  <c r="AC96" i="5" l="1"/>
  <c r="Y212" i="5"/>
  <c r="Y271" i="5" s="1"/>
  <c r="Z241" i="5"/>
  <c r="AE38" i="5"/>
  <c r="X271" i="5"/>
  <c r="AB154" i="5"/>
  <c r="AB125" i="5"/>
  <c r="AD67" i="5"/>
  <c r="Z183" i="5"/>
  <c r="AD96" i="5" l="1"/>
  <c r="AA183" i="5"/>
  <c r="AC154" i="5"/>
  <c r="AA241" i="5"/>
  <c r="AE67" i="5"/>
  <c r="AF38" i="5"/>
  <c r="AC125" i="5"/>
  <c r="Z212" i="5"/>
  <c r="Z271" i="5" s="1"/>
  <c r="AE96" i="5" l="1"/>
  <c r="AG38" i="5"/>
  <c r="AD125" i="5"/>
  <c r="AB241" i="5"/>
  <c r="AA212" i="5"/>
  <c r="AA271" i="5" s="1"/>
  <c r="AB183" i="5"/>
  <c r="AF67" i="5"/>
  <c r="AD154" i="5"/>
  <c r="AF96" i="5" l="1"/>
  <c r="AH38" i="5"/>
  <c r="AC183" i="5"/>
  <c r="AC241" i="5"/>
  <c r="AE154" i="5"/>
  <c r="AG67" i="5"/>
  <c r="AE125" i="5"/>
  <c r="AB212" i="5"/>
  <c r="AB271" i="5" s="1"/>
  <c r="AG96" i="5" l="1"/>
  <c r="AI38" i="5"/>
  <c r="AF125" i="5"/>
  <c r="AF154" i="5"/>
  <c r="AC212" i="5"/>
  <c r="AC271" i="5" s="1"/>
  <c r="AD183" i="5"/>
  <c r="AH67" i="5"/>
  <c r="AD241" i="5"/>
  <c r="AH96" i="5" l="1"/>
  <c r="AI96" i="5" s="1"/>
  <c r="AJ96" i="5" s="1"/>
  <c r="AK96" i="5" s="1"/>
  <c r="AL96" i="5" s="1"/>
  <c r="AM96" i="5" s="1"/>
  <c r="AN96" i="5" s="1"/>
  <c r="AO96" i="5" s="1"/>
  <c r="AP96" i="5" s="1"/>
  <c r="AQ96" i="5" s="1"/>
  <c r="AR96" i="5" s="1"/>
  <c r="AS96" i="5" s="1"/>
  <c r="AT96" i="5" s="1"/>
  <c r="AU96" i="5" s="1"/>
  <c r="AV96" i="5" s="1"/>
  <c r="AJ38" i="5"/>
  <c r="AE183" i="5"/>
  <c r="AG154" i="5"/>
  <c r="AI67" i="5"/>
  <c r="AG125" i="5"/>
  <c r="AE241" i="5"/>
  <c r="AD212" i="5"/>
  <c r="AD271" i="5" s="1"/>
  <c r="AK38" i="5" l="1"/>
  <c r="AF241" i="5"/>
  <c r="AH125" i="5"/>
  <c r="AI125" i="5" s="1"/>
  <c r="AJ125" i="5" s="1"/>
  <c r="AK125" i="5" s="1"/>
  <c r="AL125" i="5" s="1"/>
  <c r="AM125" i="5" s="1"/>
  <c r="AN125" i="5" s="1"/>
  <c r="AO125" i="5" s="1"/>
  <c r="AP125" i="5" s="1"/>
  <c r="AQ125" i="5" s="1"/>
  <c r="AR125" i="5" s="1"/>
  <c r="AS125" i="5" s="1"/>
  <c r="AT125" i="5" s="1"/>
  <c r="AU125" i="5" s="1"/>
  <c r="AV125" i="5" s="1"/>
  <c r="AE212" i="5"/>
  <c r="AJ67" i="5"/>
  <c r="AH154" i="5"/>
  <c r="AF183" i="5"/>
  <c r="AI154" i="5" l="1"/>
  <c r="AF212" i="5"/>
  <c r="AF271" i="5" s="1"/>
  <c r="AG183" i="5"/>
  <c r="AK67" i="5"/>
  <c r="AE271" i="5"/>
  <c r="AL38" i="5"/>
  <c r="AG241" i="5"/>
  <c r="AM38" i="5" l="1"/>
  <c r="AG212" i="5"/>
  <c r="AG271" i="5" s="1"/>
  <c r="AH183" i="5"/>
  <c r="AH241" i="5"/>
  <c r="AL67" i="5"/>
  <c r="AJ154" i="5"/>
  <c r="AI241" i="5" l="1"/>
  <c r="AN38" i="5"/>
  <c r="AM67" i="5"/>
  <c r="AK154" i="5"/>
  <c r="AI183" i="5"/>
  <c r="AH212" i="5"/>
  <c r="AH271" i="5" s="1"/>
  <c r="AL154" i="5" l="1"/>
  <c r="AO38" i="5"/>
  <c r="AJ183" i="5"/>
  <c r="AJ241" i="5"/>
  <c r="AI212" i="5"/>
  <c r="AN67" i="5"/>
  <c r="AP38" i="5" l="1"/>
  <c r="AM154" i="5"/>
  <c r="AK183" i="5"/>
  <c r="AJ212" i="5"/>
  <c r="AJ271" i="5" s="1"/>
  <c r="AK241" i="5"/>
  <c r="AO67" i="5"/>
  <c r="AI271" i="5"/>
  <c r="AL241" i="5" l="1"/>
  <c r="AN154" i="5"/>
  <c r="AL183" i="5"/>
  <c r="AP67" i="5"/>
  <c r="AK212" i="5"/>
  <c r="AQ38" i="5"/>
  <c r="AL212" i="5" l="1"/>
  <c r="AL271" i="5" s="1"/>
  <c r="AM241" i="5"/>
  <c r="AM183" i="5"/>
  <c r="AR38" i="5"/>
  <c r="AQ67" i="5"/>
  <c r="AK271" i="5"/>
  <c r="AO154" i="5"/>
  <c r="AS38" i="5" l="1"/>
  <c r="AN183" i="5"/>
  <c r="AR67" i="5"/>
  <c r="AN241" i="5"/>
  <c r="AM212" i="5"/>
  <c r="AM271" i="5" s="1"/>
  <c r="AP154" i="5"/>
  <c r="AN212" i="5" l="1"/>
  <c r="AO183" i="5"/>
  <c r="AS67" i="5"/>
  <c r="AQ154" i="5"/>
  <c r="AO241" i="5"/>
  <c r="AT38" i="5"/>
  <c r="AP183" i="5" l="1"/>
  <c r="AR154" i="5"/>
  <c r="AT67" i="5"/>
  <c r="AP241" i="5"/>
  <c r="AO212" i="5"/>
  <c r="AU38" i="5"/>
  <c r="AN271" i="5"/>
  <c r="AP212" i="5" l="1"/>
  <c r="AU67" i="5"/>
  <c r="AV38" i="5"/>
  <c r="AO271" i="5"/>
  <c r="AQ241" i="5"/>
  <c r="AQ183" i="5"/>
  <c r="AS154" i="5"/>
  <c r="AR241" i="5" l="1"/>
  <c r="AQ212" i="5"/>
  <c r="AQ271" i="5" s="1"/>
  <c r="AP271" i="5"/>
  <c r="AT154" i="5"/>
  <c r="AR183" i="5"/>
  <c r="AV67" i="5"/>
  <c r="AU154" i="5" l="1"/>
  <c r="AS183" i="5"/>
  <c r="AS241" i="5"/>
  <c r="AR212" i="5"/>
  <c r="AR271" i="5" s="1"/>
  <c r="AS212" i="5" l="1"/>
  <c r="AS271" i="5" s="1"/>
  <c r="AV154" i="5"/>
  <c r="AT241" i="5"/>
  <c r="AT183" i="5"/>
  <c r="AT212" i="5" l="1"/>
  <c r="AT271" i="5" s="1"/>
  <c r="B155" i="5"/>
  <c r="AU183" i="5"/>
  <c r="AU241" i="5"/>
  <c r="AV183" i="5" l="1"/>
  <c r="AU212" i="5"/>
  <c r="AU271" i="5" s="1"/>
  <c r="AV241" i="5"/>
  <c r="AV212" i="5" l="1"/>
  <c r="AV271" i="5" l="1"/>
  <c r="B271" i="5" s="1"/>
</calcChain>
</file>

<file path=xl/sharedStrings.xml><?xml version="1.0" encoding="utf-8"?>
<sst xmlns="http://schemas.openxmlformats.org/spreadsheetml/2006/main" count="47" uniqueCount="35">
  <si>
    <t>Year</t>
  </si>
  <si>
    <t>Spain</t>
  </si>
  <si>
    <t>Traffic Revenues</t>
  </si>
  <si>
    <t>Revenues without traffic risk</t>
  </si>
  <si>
    <t>Operating Costs</t>
  </si>
  <si>
    <t>Investment &amp; Capex</t>
  </si>
  <si>
    <t>Maintenance Costs</t>
  </si>
  <si>
    <t>Working Capital</t>
  </si>
  <si>
    <t>Reimbursement to the Grantor</t>
  </si>
  <si>
    <t>Operating Cash Flow</t>
  </si>
  <si>
    <t>Taxes</t>
  </si>
  <si>
    <t>Operating Cash Flow After Tax</t>
  </si>
  <si>
    <t>Free Cash Flow To Equity</t>
  </si>
  <si>
    <t>Italy</t>
  </si>
  <si>
    <t>Chile</t>
  </si>
  <si>
    <t>Colombia</t>
  </si>
  <si>
    <t>Uruguay</t>
  </si>
  <si>
    <t>Paraguay</t>
  </si>
  <si>
    <t>Into / Out Operating Reserve Accounts</t>
  </si>
  <si>
    <t>Debts - Drawdowns</t>
  </si>
  <si>
    <t>Debts - Interests &amp; Fees</t>
  </si>
  <si>
    <t>Debts - Repayment</t>
  </si>
  <si>
    <t>Into / Out DSRA</t>
  </si>
  <si>
    <t xml:space="preserve">Shareholder Loans </t>
  </si>
  <si>
    <t>Distributions to Shareholders</t>
  </si>
  <si>
    <t>Equity</t>
  </si>
  <si>
    <t>Net Cash Flow</t>
  </si>
  <si>
    <t>Cash EoP</t>
  </si>
  <si>
    <t>Cash Flows</t>
  </si>
  <si>
    <t>Mexico</t>
  </si>
  <si>
    <t>Peru</t>
  </si>
  <si>
    <t>Global Cash Flow</t>
  </si>
  <si>
    <t>Global Distributions</t>
  </si>
  <si>
    <r>
      <t xml:space="preserve">Valuation </t>
    </r>
    <r>
      <rPr>
        <sz val="11"/>
        <color theme="0" tint="-0.499984740745262"/>
        <rFont val="Calibri"/>
        <family val="2"/>
        <scheme val="minor"/>
      </rPr>
      <t>@ 31/12/2019</t>
    </r>
  </si>
  <si>
    <t>Global Equity Contributions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</si>
</sst>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0;\(#,##0\);\-"/>
    <numFmt numFmtId="165" formatCode="0\ &quot;CLP/€&quot;"/>
    <numFmt numFmtId="166" formatCode="#,##0.0000;\(#,##0.00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1"/>
      <color theme="0" tint="-0.499984740745262"/>
      <name val="Calibri"/>
      <family val="2"/>
      <scheme val="minor"/>
    </font>
    <font>
      <sz val="18"/>
      <color theme="1"/>
      <name val="Calibri"/>
      <family val="2"/>
      <scheme val="minor"/>
    </font>
    <font>
      <sz val="18"/>
      <color theme="0" tint="-0.499984740745262"/>
      <name val="Calibri"/>
      <family val="2"/>
      <scheme val="minor"/>
    </font>
    <font>
      <sz val="11"/>
      <color theme="2" tint="-0.499984740745262"/>
      <name val="Calibri"/>
      <family val="2"/>
      <scheme val="minor"/>
    </font>
    <font>
      <sz val="16"/>
      <color theme="0" tint="-0.499984740745262"/>
      <name val="Calibri"/>
      <family val="2"/>
      <scheme val="minor"/>
    </font>
    <font>
      <sz val="11"/>
      <color theme="0" tint="-0.34998626667073579"/>
      <name val="Calibri"/>
      <family val="2"/>
      <scheme val="minor"/>
    </font>
    <font>
      <sz val="11"/>
      <color rgb="FF000099"/>
      <name val="Calibri"/>
      <family val="2"/>
      <scheme val="minor"/>
    </font>
    <font>
      <i/>
      <sz val="11"/>
      <color theme="0" tint="-0.34998626667073579"/>
      <name val="Calibri"/>
      <family val="2"/>
      <scheme val="minor"/>
    </font>
    <font>
      <b/>
      <sz val="11"/>
      <name val="Calibri"/>
      <family val="2"/>
      <scheme val="minor"/>
    </font>
    <font>
      <b/>
      <sz val="11"/>
      <color theme="0" tint="-0.499984740745262"/>
      <name val="Calibri"/>
      <family val="2"/>
      <scheme val="minor"/>
    </font>
    <font>
      <sz val="11"/>
      <color rgb="FF0000FF"/>
      <name val="Calibri"/>
      <family val="2"/>
      <scheme val="minor"/>
    </font>
    <font>
      <b/>
      <sz val="11"/>
      <color rgb="FF002060"/>
      <name val="Calibri"/>
      <family val="2"/>
      <scheme val="minor"/>
    </font>
    <font>
      <sz val="11"/>
      <color theme="1"/>
      <name val="Wingdings 2"/>
      <family val="1"/>
      <charset val="2"/>
    </font>
    <font>
      <sz val="11"/>
      <name val="Calibri"/>
      <family val="2"/>
      <scheme val="minor"/>
    </font>
    <font>
      <i/>
      <sz val="11"/>
      <color theme="1"/>
      <name val="Calibri"/>
      <family val="2"/>
      <scheme val="minor"/>
    </font>
    <font>
      <b/>
      <i/>
      <sz val="11"/>
      <color theme="1"/>
      <name val="Calibri"/>
      <family val="2"/>
      <scheme val="minor"/>
    </font>
    <font>
      <i/>
      <sz val="18"/>
      <color theme="0" tint="-0.499984740745262"/>
      <name val="Calibri"/>
      <family val="2"/>
      <scheme val="minor"/>
    </font>
    <font>
      <i/>
      <sz val="11"/>
      <color theme="0" tint="-0.499984740745262"/>
      <name val="Calibri"/>
      <family val="2"/>
      <scheme val="minor"/>
    </font>
    <font>
      <i/>
      <sz val="11"/>
      <color rgb="FF002060"/>
      <name val="Calibri"/>
      <family val="2"/>
      <scheme val="minor"/>
    </font>
    <font>
      <b/>
      <i/>
      <sz val="11"/>
      <color rgb="FF00206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lightDown">
        <bgColor theme="0" tint="-4.9989318521683403E-2"/>
      </patternFill>
    </fill>
    <fill>
      <patternFill patternType="solid">
        <fgColor theme="8" tint="0.79998168889431442"/>
        <bgColor indexed="64"/>
      </patternFill>
    </fill>
    <fill>
      <patternFill patternType="solid">
        <fgColor rgb="FFCCFFCC"/>
        <bgColor indexed="64"/>
      </patternFill>
    </fill>
  </fills>
  <borders count="8">
    <border>
      <left/>
      <right/>
      <top/>
      <bottom/>
      <diagonal/>
    </border>
    <border>
      <left/>
      <right/>
      <top/>
      <bottom style="thin">
        <color theme="0" tint="-0.499984740745262"/>
      </bottom>
      <diagonal/>
    </border>
    <border>
      <left/>
      <right/>
      <top style="thin">
        <color theme="0" tint="-0.499984740745262"/>
      </top>
      <bottom style="thin">
        <color indexed="64"/>
      </bottom>
      <diagonal/>
    </border>
    <border>
      <left/>
      <right/>
      <top/>
      <bottom style="medium">
        <color indexed="64"/>
      </bottom>
      <diagonal/>
    </border>
    <border>
      <left/>
      <right/>
      <top/>
      <bottom style="mediumDashed">
        <color theme="0" tint="-0.249977111117893"/>
      </bottom>
      <diagonal/>
    </border>
    <border>
      <left/>
      <right/>
      <top style="thin">
        <color theme="0" tint="-0.499984740745262"/>
      </top>
      <bottom style="hair">
        <color theme="0" tint="-0.499984740745262"/>
      </bottom>
      <diagonal/>
    </border>
    <border>
      <left/>
      <right/>
      <top style="hair">
        <color theme="0" tint="-0.499984740745262"/>
      </top>
      <bottom/>
      <diagonal/>
    </border>
    <border>
      <left/>
      <right/>
      <top/>
      <bottom style="medium">
        <color theme="0" tint="-0.499984740745262"/>
      </bottom>
      <diagonal/>
    </border>
  </borders>
  <cellStyleXfs count="2">
    <xf numFmtId="0" fontId="0" fillId="0" borderId="0"/>
    <xf numFmtId="9" fontId="1" fillId="0" borderId="0" applyFont="0" applyFill="0" applyBorder="0" applyAlignment="0" applyProtection="0"/>
  </cellStyleXfs>
  <cellXfs count="68">
    <xf numFmtId="0" fontId="0" fillId="0" borderId="0" xfId="0"/>
    <xf numFmtId="0" fontId="0" fillId="2" borderId="0" xfId="0" applyFill="1"/>
    <xf numFmtId="0" fontId="3" fillId="3" borderId="1" xfId="0" applyFont="1" applyFill="1" applyBorder="1" applyAlignment="1"/>
    <xf numFmtId="0" fontId="3" fillId="2" borderId="1" xfId="0" applyFont="1" applyFill="1" applyBorder="1" applyAlignment="1"/>
    <xf numFmtId="0" fontId="4" fillId="2" borderId="0" xfId="0" applyFont="1" applyFill="1"/>
    <xf numFmtId="0" fontId="5" fillId="3" borderId="2" xfId="0" applyFont="1" applyFill="1" applyBorder="1"/>
    <xf numFmtId="0" fontId="5" fillId="2" borderId="2" xfId="0" applyFont="1" applyFill="1" applyBorder="1"/>
    <xf numFmtId="0" fontId="5" fillId="3" borderId="2" xfId="0" applyFont="1" applyFill="1" applyBorder="1" applyAlignment="1">
      <alignment horizontal="center" vertical="center"/>
    </xf>
    <xf numFmtId="0" fontId="3" fillId="2" borderId="0" xfId="0" applyFont="1" applyFill="1" applyBorder="1"/>
    <xf numFmtId="0" fontId="3" fillId="2" borderId="0" xfId="0" applyFont="1" applyFill="1" applyBorder="1" applyAlignment="1">
      <alignment horizontal="center"/>
    </xf>
    <xf numFmtId="0" fontId="4" fillId="2" borderId="3" xfId="0" applyFont="1" applyFill="1" applyBorder="1"/>
    <xf numFmtId="0" fontId="0" fillId="2" borderId="3" xfId="0" applyFill="1" applyBorder="1"/>
    <xf numFmtId="0" fontId="0" fillId="4" borderId="0" xfId="0" applyNumberFormat="1" applyFill="1"/>
    <xf numFmtId="0" fontId="6" fillId="4" borderId="0" xfId="0" applyNumberFormat="1" applyFont="1" applyFill="1"/>
    <xf numFmtId="0" fontId="7" fillId="2" borderId="4" xfId="0" applyFont="1" applyFill="1" applyBorder="1" applyAlignment="1">
      <alignment horizontal="left" indent="2"/>
    </xf>
    <xf numFmtId="0" fontId="0" fillId="2" borderId="4" xfId="0" applyFill="1" applyBorder="1"/>
    <xf numFmtId="0" fontId="8" fillId="2" borderId="0" xfId="0" applyFont="1" applyFill="1" applyBorder="1"/>
    <xf numFmtId="164" fontId="9" fillId="2" borderId="0" xfId="0" applyNumberFormat="1" applyFont="1" applyFill="1" applyBorder="1" applyAlignment="1">
      <alignment horizontal="center"/>
    </xf>
    <xf numFmtId="0" fontId="2" fillId="5" borderId="1" xfId="0" applyFont="1" applyFill="1" applyBorder="1"/>
    <xf numFmtId="0" fontId="0" fillId="5" borderId="1" xfId="0" applyFill="1" applyBorder="1"/>
    <xf numFmtId="0" fontId="0" fillId="5" borderId="0" xfId="0" applyFill="1"/>
    <xf numFmtId="0" fontId="0" fillId="2" borderId="1" xfId="0" applyFill="1" applyBorder="1"/>
    <xf numFmtId="0" fontId="0" fillId="2" borderId="5" xfId="0" applyFill="1" applyBorder="1"/>
    <xf numFmtId="0" fontId="0" fillId="2" borderId="5" xfId="0" applyFill="1" applyBorder="1" applyAlignment="1">
      <alignment horizontal="center"/>
    </xf>
    <xf numFmtId="0" fontId="10" fillId="2" borderId="0" xfId="0" applyFont="1" applyFill="1" applyAlignment="1">
      <alignment horizontal="center"/>
    </xf>
    <xf numFmtId="0" fontId="0" fillId="2" borderId="6" xfId="0" applyFill="1" applyBorder="1"/>
    <xf numFmtId="164" fontId="9" fillId="2" borderId="6" xfId="0" applyNumberFormat="1" applyFont="1" applyFill="1" applyBorder="1" applyAlignment="1">
      <alignment horizontal="center"/>
    </xf>
    <xf numFmtId="3" fontId="0" fillId="3" borderId="6" xfId="0" applyNumberFormat="1" applyFont="1" applyFill="1" applyBorder="1" applyAlignment="1">
      <alignment horizontal="center"/>
    </xf>
    <xf numFmtId="3" fontId="0" fillId="2" borderId="6" xfId="0" applyNumberFormat="1" applyFont="1" applyFill="1" applyBorder="1" applyAlignment="1">
      <alignment horizontal="center"/>
    </xf>
    <xf numFmtId="0" fontId="0" fillId="2" borderId="0" xfId="0" applyFill="1" applyBorder="1"/>
    <xf numFmtId="3" fontId="0" fillId="2" borderId="0" xfId="0" applyNumberFormat="1" applyFont="1" applyFill="1" applyBorder="1" applyAlignment="1">
      <alignment horizontal="center"/>
    </xf>
    <xf numFmtId="164" fontId="2" fillId="2" borderId="0" xfId="0" applyNumberFormat="1" applyFont="1" applyFill="1" applyAlignment="1">
      <alignment horizontal="center"/>
    </xf>
    <xf numFmtId="3" fontId="0" fillId="2" borderId="0" xfId="0" applyNumberFormat="1" applyFont="1" applyFill="1" applyAlignment="1">
      <alignment horizontal="center"/>
    </xf>
    <xf numFmtId="164" fontId="11" fillId="2" borderId="0" xfId="0" applyNumberFormat="1" applyFont="1" applyFill="1" applyBorder="1" applyAlignment="1">
      <alignment horizontal="center"/>
    </xf>
    <xf numFmtId="3" fontId="2" fillId="2" borderId="0" xfId="0" applyNumberFormat="1" applyFont="1" applyFill="1" applyAlignment="1">
      <alignment horizontal="center"/>
    </xf>
    <xf numFmtId="164" fontId="2" fillId="2" borderId="0" xfId="0" applyNumberFormat="1" applyFont="1" applyFill="1" applyBorder="1" applyAlignment="1">
      <alignment horizontal="center"/>
    </xf>
    <xf numFmtId="164" fontId="12" fillId="2" borderId="0" xfId="0" applyNumberFormat="1" applyFont="1" applyFill="1" applyBorder="1" applyAlignment="1">
      <alignment horizontal="center"/>
    </xf>
    <xf numFmtId="0" fontId="0" fillId="2" borderId="7" xfId="0" applyFill="1" applyBorder="1"/>
    <xf numFmtId="3" fontId="13" fillId="2" borderId="7" xfId="0" applyNumberFormat="1" applyFont="1" applyFill="1" applyBorder="1" applyAlignment="1">
      <alignment horizontal="center"/>
    </xf>
    <xf numFmtId="164" fontId="14" fillId="6" borderId="7" xfId="0" applyNumberFormat="1" applyFont="1" applyFill="1" applyBorder="1" applyAlignment="1">
      <alignment horizontal="center"/>
    </xf>
    <xf numFmtId="164" fontId="2" fillId="2" borderId="7" xfId="0" applyNumberFormat="1" applyFont="1" applyFill="1" applyBorder="1" applyAlignment="1">
      <alignment horizontal="center"/>
    </xf>
    <xf numFmtId="164" fontId="15" fillId="2" borderId="0" xfId="0" applyNumberFormat="1" applyFont="1" applyFill="1" applyAlignment="1">
      <alignment horizontal="center"/>
    </xf>
    <xf numFmtId="164" fontId="0" fillId="2" borderId="0" xfId="0" applyNumberFormat="1" applyFill="1" applyAlignment="1">
      <alignment horizontal="center"/>
    </xf>
    <xf numFmtId="8" fontId="0" fillId="2" borderId="0" xfId="0" applyNumberFormat="1" applyFill="1"/>
    <xf numFmtId="164" fontId="9" fillId="3" borderId="0" xfId="0" applyNumberFormat="1" applyFont="1" applyFill="1" applyBorder="1" applyAlignment="1">
      <alignment horizontal="center"/>
    </xf>
    <xf numFmtId="0" fontId="0" fillId="0" borderId="6" xfId="0" applyFill="1" applyBorder="1"/>
    <xf numFmtId="164" fontId="11" fillId="2" borderId="0" xfId="0" applyNumberFormat="1" applyFont="1" applyFill="1" applyBorder="1" applyAlignment="1">
      <alignment horizontal="left"/>
    </xf>
    <xf numFmtId="0" fontId="2" fillId="2" borderId="0" xfId="0" applyFont="1" applyFill="1" applyBorder="1"/>
    <xf numFmtId="0" fontId="12" fillId="0" borderId="0" xfId="0" applyFont="1" applyFill="1"/>
    <xf numFmtId="0" fontId="2" fillId="2" borderId="7" xfId="0" applyFont="1" applyFill="1" applyBorder="1"/>
    <xf numFmtId="165" fontId="16" fillId="3" borderId="0" xfId="0" applyNumberFormat="1" applyFont="1" applyFill="1" applyAlignment="1">
      <alignment horizontal="right"/>
    </xf>
    <xf numFmtId="3" fontId="13" fillId="2" borderId="0" xfId="0" applyNumberFormat="1" applyFont="1" applyFill="1" applyBorder="1" applyAlignment="1">
      <alignment horizontal="center"/>
    </xf>
    <xf numFmtId="0" fontId="7" fillId="2" borderId="4" xfId="0" applyFont="1" applyFill="1" applyBorder="1" applyAlignment="1">
      <alignment horizontal="left"/>
    </xf>
    <xf numFmtId="164" fontId="14" fillId="2" borderId="0" xfId="0" applyNumberFormat="1" applyFont="1" applyFill="1" applyBorder="1" applyAlignment="1">
      <alignment horizontal="center"/>
    </xf>
    <xf numFmtId="3" fontId="0" fillId="2" borderId="0" xfId="0" applyNumberFormat="1" applyFill="1"/>
    <xf numFmtId="166" fontId="0" fillId="2" borderId="0" xfId="0" applyNumberFormat="1" applyFill="1"/>
    <xf numFmtId="3" fontId="0" fillId="3" borderId="0" xfId="0" applyNumberFormat="1" applyFont="1" applyFill="1" applyBorder="1" applyAlignment="1">
      <alignment horizontal="center"/>
    </xf>
    <xf numFmtId="10" fontId="17" fillId="2" borderId="0" xfId="0" applyNumberFormat="1" applyFont="1" applyFill="1" applyAlignment="1">
      <alignment horizontal="center"/>
    </xf>
    <xf numFmtId="3" fontId="0" fillId="2" borderId="0" xfId="0" applyNumberFormat="1" applyFill="1" applyAlignment="1">
      <alignment horizontal="center"/>
    </xf>
    <xf numFmtId="10" fontId="18" fillId="2" borderId="7" xfId="1" applyNumberFormat="1" applyFont="1" applyFill="1" applyBorder="1" applyAlignment="1">
      <alignment horizontal="center"/>
    </xf>
    <xf numFmtId="4" fontId="0" fillId="2" borderId="0" xfId="0" applyNumberFormat="1" applyFill="1" applyAlignment="1">
      <alignment horizontal="center"/>
    </xf>
    <xf numFmtId="164" fontId="0" fillId="2" borderId="0" xfId="0" applyNumberFormat="1" applyFill="1"/>
    <xf numFmtId="10" fontId="0" fillId="2" borderId="0" xfId="0" applyNumberFormat="1" applyFill="1"/>
    <xf numFmtId="0" fontId="19" fillId="3" borderId="2" xfId="0" applyFont="1" applyFill="1" applyBorder="1" applyAlignment="1">
      <alignment horizontal="center" vertical="center"/>
    </xf>
    <xf numFmtId="0" fontId="20" fillId="2" borderId="5" xfId="0" applyFont="1" applyFill="1" applyBorder="1" applyAlignment="1">
      <alignment horizontal="center"/>
    </xf>
    <xf numFmtId="3" fontId="0" fillId="0" borderId="0" xfId="0" applyNumberFormat="1" applyFill="1" applyAlignment="1">
      <alignment horizontal="center"/>
    </xf>
    <xf numFmtId="10" fontId="21" fillId="2" borderId="0" xfId="0" applyNumberFormat="1" applyFont="1" applyFill="1" applyAlignment="1">
      <alignment horizontal="center"/>
    </xf>
    <xf numFmtId="10" fontId="22" fillId="2" borderId="7" xfId="1" applyNumberFormat="1" applyFont="1"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609600</xdr:colOff>
      <xdr:row>6</xdr:row>
      <xdr:rowOff>142875</xdr:rowOff>
    </xdr:from>
    <xdr:to>
      <xdr:col>15</xdr:col>
      <xdr:colOff>167640</xdr:colOff>
      <xdr:row>21</xdr:row>
      <xdr:rowOff>0</xdr:rowOff>
    </xdr:to>
    <xdr:sp macro="" textlink="" fLocksText="0">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09600" y="1285875"/>
          <a:ext cx="10988040" cy="2733675"/>
        </a:xfrm>
        <a:prstGeom prst="rect">
          <a:avLst/>
        </a:prstGeom>
        <a:noFill/>
        <a:ln w="9525">
          <a:noFill/>
          <a:round/>
          <a:headEnd/>
          <a:tailEnd/>
        </a:ln>
        <a:effectLst/>
      </xdr:spPr>
      <xdr:txBody>
        <a:bodyPr vertOverflow="clip" wrap="square" lIns="36360" tIns="22680" rIns="0" bIns="0" anchor="t" upright="1"/>
        <a:lstStyle/>
        <a:p>
          <a:r>
            <a:rPr lang="en-US" sz="1100" i="1">
              <a:effectLst/>
              <a:latin typeface="+mn-lt"/>
              <a:ea typeface="+mn-ea"/>
              <a:cs typeface="+mn-cs"/>
            </a:rPr>
            <a:t>Sacyr, S.A. and its group companies (the "</a:t>
          </a:r>
          <a:r>
            <a:rPr lang="en-US" sz="1100" b="1" i="1">
              <a:effectLst/>
              <a:latin typeface="+mn-lt"/>
              <a:ea typeface="+mn-ea"/>
              <a:cs typeface="+mn-cs"/>
            </a:rPr>
            <a:t>Sacyr Group</a:t>
          </a:r>
          <a:r>
            <a:rPr lang="en-US" sz="1100" i="1">
              <a:effectLst/>
              <a:latin typeface="+mn-lt"/>
              <a:ea typeface="+mn-ea"/>
              <a:cs typeface="+mn-cs"/>
            </a:rPr>
            <a:t>") is the exclusive owner of this document, which has been prepared exclusively for use during the presentation of the Investors’ Day addressed to investors and analysts. This document may not be copied, distributed, divulged or published without the express and prior written consent of the Sacyr Group.</a:t>
          </a:r>
          <a:endParaRPr lang="es-ES" sz="1100">
            <a:effectLst/>
            <a:latin typeface="+mn-lt"/>
            <a:ea typeface="+mn-ea"/>
            <a:cs typeface="+mn-cs"/>
          </a:endParaRPr>
        </a:p>
        <a:p>
          <a:r>
            <a:rPr lang="en-US" sz="1100" i="1">
              <a:effectLst/>
              <a:latin typeface="+mn-lt"/>
              <a:ea typeface="+mn-ea"/>
              <a:cs typeface="+mn-cs"/>
            </a:rPr>
            <a:t>This document does not constitute an offer or invitation to purchase or subscribe for shares under applicable legislation on the securities market.</a:t>
          </a:r>
          <a:endParaRPr lang="es-ES" sz="1100">
            <a:effectLst/>
            <a:latin typeface="+mn-lt"/>
            <a:ea typeface="+mn-ea"/>
            <a:cs typeface="+mn-cs"/>
          </a:endParaRPr>
        </a:p>
        <a:p>
          <a:r>
            <a:rPr lang="en-US" sz="1100" i="1">
              <a:effectLst/>
              <a:latin typeface="+mn-lt"/>
              <a:ea typeface="+mn-ea"/>
              <a:cs typeface="+mn-cs"/>
            </a:rPr>
            <a:t>This document contains forward-looking statements, which may include statements as to our present intention, belief or expectations about the Sacyr Group and its management, including statements regarding trends that are affected by general economic conditions, financial ratios, the results of operations, businesses, strategies, foreign markets, cost savings, investments or dividends. These statements do not constitute assurances regarding future performance, prices, margins, exchange rates or other events, and are subject to material risks, uncertainties, changes and other factors that are beyond the control of the Sacyr Group or that are difficult to predict. There is no guarantee that any of these statements or projections will be achieved. Actual results may vary from the projections and such variations may be material. Nothing contained herein is, or shall be relied upon as, a promise or representation as to the past or future.</a:t>
          </a:r>
          <a:endParaRPr lang="es-ES" sz="1100">
            <a:effectLst/>
            <a:latin typeface="+mn-lt"/>
            <a:ea typeface="+mn-ea"/>
            <a:cs typeface="+mn-cs"/>
          </a:endParaRPr>
        </a:p>
        <a:p>
          <a:r>
            <a:rPr lang="en-US" sz="1100" i="1">
              <a:effectLst/>
              <a:latin typeface="+mn-lt"/>
              <a:ea typeface="+mn-ea"/>
              <a:cs typeface="+mn-cs"/>
            </a:rPr>
            <a:t>The Sacyr Group undertakes no obligation to update publicly or revise the forward-looking statements, even where changes in circumstances suggest changes to projections, conditions, or future events, including, inter alia, changes in the Sacyr Group's business or in its business development strategy. The contents of this disclaimer must be borne in mind by any person or entity handling this document who may be in charge of decision-making and investment. Any such person is invited to consult the documents and public information reported or filed by the Sacyr Group with the major securities markets supervisory bodies, in particular, the Spanish Securities Market Commission (Comisión Nacional del Mercado de Valores).</a:t>
          </a:r>
          <a:endParaRPr lang="es-ES" sz="1100">
            <a:effectLst/>
            <a:latin typeface="+mn-lt"/>
            <a:ea typeface="+mn-ea"/>
            <a:cs typeface="+mn-cs"/>
          </a:endParaRPr>
        </a:p>
        <a:p>
          <a:r>
            <a:rPr lang="en-US" sz="1100" i="1">
              <a:effectLst/>
              <a:latin typeface="+mn-lt"/>
              <a:ea typeface="+mn-ea"/>
              <a:cs typeface="+mn-cs"/>
            </a:rPr>
            <a:t>The information and any opinions or statements made in this document have not been verified by the auditors of the Sacyr Group. Therefore, the information is not final, and may be modified in future, and no express or implied warranty is made as to the impartiality, accuracy, completeness, reliability or correctness of the information or the opinions or statements expressed herein.</a:t>
          </a:r>
          <a:endParaRPr lang="es-ES" sz="1100">
            <a:effectLst/>
            <a:latin typeface="+mn-lt"/>
            <a:ea typeface="+mn-ea"/>
            <a:cs typeface="+mn-cs"/>
          </a:endParaRPr>
        </a:p>
        <a:p>
          <a:r>
            <a:rPr lang="en-US" sz="1100" i="1">
              <a:effectLst/>
              <a:latin typeface="+mn-lt"/>
              <a:ea typeface="+mn-ea"/>
              <a:cs typeface="+mn-cs"/>
            </a:rPr>
            <a:t>The Sacyr Group does not assume liability of any kind, whether for negligence or any other reason, for any damage or loss arising from any use of this document or its contents.</a:t>
          </a:r>
          <a:endParaRPr lang="es-ES" sz="1100">
            <a:effectLst/>
            <a:latin typeface="+mn-lt"/>
            <a:ea typeface="+mn-ea"/>
            <a:cs typeface="+mn-cs"/>
          </a:endParaRPr>
        </a:p>
      </xdr:txBody>
    </xdr:sp>
    <xdr:clientData/>
  </xdr:twoCellAnchor>
  <xdr:twoCellAnchor>
    <xdr:from>
      <xdr:col>0</xdr:col>
      <xdr:colOff>647700</xdr:colOff>
      <xdr:row>1</xdr:row>
      <xdr:rowOff>38100</xdr:rowOff>
    </xdr:from>
    <xdr:to>
      <xdr:col>3</xdr:col>
      <xdr:colOff>685801</xdr:colOff>
      <xdr:row>7</xdr:row>
      <xdr:rowOff>45247</xdr:rowOff>
    </xdr:to>
    <xdr:pic>
      <xdr:nvPicPr>
        <xdr:cNvPr id="4" name="Imagen 3" descr="image00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28600"/>
          <a:ext cx="2324101" cy="1150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63499</xdr:colOff>
      <xdr:row>0</xdr:row>
      <xdr:rowOff>177800</xdr:rowOff>
    </xdr:from>
    <xdr:to>
      <xdr:col>2</xdr:col>
      <xdr:colOff>2387600</xdr:colOff>
      <xdr:row>6</xdr:row>
      <xdr:rowOff>184947</xdr:rowOff>
    </xdr:to>
    <xdr:pic>
      <xdr:nvPicPr>
        <xdr:cNvPr id="2" name="Imagen 1" descr="image0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749" y="177800"/>
          <a:ext cx="2324101" cy="1150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showGridLines="0" tabSelected="1" workbookViewId="0"/>
  </sheetViews>
  <sheetFormatPr baseColWidth="10"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F7C8-FDDA-4CB5-8EE1-50F587975260}">
  <sheetPr codeName="Hoja2"/>
  <dimension ref="A1:AX318"/>
  <sheetViews>
    <sheetView zoomScale="75" zoomScaleNormal="75" workbookViewId="0">
      <pane xSplit="7" ySplit="9" topLeftCell="H10" activePane="bottomRight" state="frozen"/>
      <selection pane="topRight" activeCell="H1" sqref="H1"/>
      <selection pane="bottomLeft" activeCell="A10" sqref="A10"/>
      <selection pane="bottomRight"/>
    </sheetView>
  </sheetViews>
  <sheetFormatPr baseColWidth="10" defaultColWidth="0" defaultRowHeight="15" zeroHeight="1" outlineLevelRow="1" x14ac:dyDescent="0.25"/>
  <cols>
    <col min="1" max="2" width="3.5703125" style="1" customWidth="1"/>
    <col min="3" max="3" width="53.42578125" style="1" bestFit="1" customWidth="1"/>
    <col min="4" max="4" width="15.42578125" style="1" bestFit="1" customWidth="1"/>
    <col min="5" max="5" width="14.85546875" style="1" bestFit="1" customWidth="1"/>
    <col min="6" max="6" width="8" style="1" bestFit="1" customWidth="1"/>
    <col min="7" max="49" width="13.28515625" style="1" customWidth="1"/>
    <col min="50" max="50" width="13.28515625" style="1" hidden="1" customWidth="1"/>
    <col min="51" max="16384" width="11.42578125" style="1" hidden="1"/>
  </cols>
  <sheetData>
    <row r="1" spans="1:48" x14ac:dyDescent="0.25"/>
    <row r="2" spans="1:48" x14ac:dyDescent="0.25"/>
    <row r="3" spans="1:48" x14ac:dyDescent="0.25"/>
    <row r="4" spans="1:48" x14ac:dyDescent="0.25"/>
    <row r="5" spans="1:48" x14ac:dyDescent="0.25"/>
    <row r="6" spans="1:48" x14ac:dyDescent="0.25"/>
    <row r="7" spans="1:48" x14ac:dyDescent="0.25">
      <c r="C7" s="2"/>
      <c r="D7" s="3"/>
      <c r="E7" s="3"/>
      <c r="F7" s="3"/>
      <c r="G7" s="3"/>
      <c r="H7" s="3"/>
      <c r="I7" s="3"/>
      <c r="J7" s="3"/>
      <c r="K7" s="3"/>
    </row>
    <row r="8" spans="1:48" s="4" customFormat="1" ht="23.25" x14ac:dyDescent="0.35">
      <c r="C8" s="5" t="s">
        <v>0</v>
      </c>
      <c r="D8" s="6"/>
      <c r="E8" s="6"/>
      <c r="F8" s="7"/>
      <c r="G8" s="7"/>
      <c r="H8" s="63">
        <v>2020</v>
      </c>
      <c r="I8" s="63">
        <f t="shared" ref="I8:AV8" si="0">+H8+1</f>
        <v>2021</v>
      </c>
      <c r="J8" s="63">
        <f t="shared" si="0"/>
        <v>2022</v>
      </c>
      <c r="K8" s="63">
        <f t="shared" si="0"/>
        <v>2023</v>
      </c>
      <c r="L8" s="63">
        <f t="shared" si="0"/>
        <v>2024</v>
      </c>
      <c r="M8" s="63">
        <f t="shared" si="0"/>
        <v>2025</v>
      </c>
      <c r="N8" s="63">
        <f t="shared" si="0"/>
        <v>2026</v>
      </c>
      <c r="O8" s="63">
        <f t="shared" si="0"/>
        <v>2027</v>
      </c>
      <c r="P8" s="63">
        <f t="shared" si="0"/>
        <v>2028</v>
      </c>
      <c r="Q8" s="63">
        <f t="shared" si="0"/>
        <v>2029</v>
      </c>
      <c r="R8" s="63">
        <f t="shared" si="0"/>
        <v>2030</v>
      </c>
      <c r="S8" s="63">
        <f t="shared" si="0"/>
        <v>2031</v>
      </c>
      <c r="T8" s="63">
        <f t="shared" si="0"/>
        <v>2032</v>
      </c>
      <c r="U8" s="63">
        <f t="shared" si="0"/>
        <v>2033</v>
      </c>
      <c r="V8" s="63">
        <f t="shared" si="0"/>
        <v>2034</v>
      </c>
      <c r="W8" s="63">
        <f t="shared" si="0"/>
        <v>2035</v>
      </c>
      <c r="X8" s="63">
        <f t="shared" si="0"/>
        <v>2036</v>
      </c>
      <c r="Y8" s="63">
        <f t="shared" si="0"/>
        <v>2037</v>
      </c>
      <c r="Z8" s="63">
        <f t="shared" si="0"/>
        <v>2038</v>
      </c>
      <c r="AA8" s="63">
        <f t="shared" si="0"/>
        <v>2039</v>
      </c>
      <c r="AB8" s="63">
        <f t="shared" si="0"/>
        <v>2040</v>
      </c>
      <c r="AC8" s="63">
        <f t="shared" si="0"/>
        <v>2041</v>
      </c>
      <c r="AD8" s="63">
        <f t="shared" si="0"/>
        <v>2042</v>
      </c>
      <c r="AE8" s="63">
        <f t="shared" si="0"/>
        <v>2043</v>
      </c>
      <c r="AF8" s="63">
        <f t="shared" si="0"/>
        <v>2044</v>
      </c>
      <c r="AG8" s="63">
        <f t="shared" si="0"/>
        <v>2045</v>
      </c>
      <c r="AH8" s="63">
        <f t="shared" si="0"/>
        <v>2046</v>
      </c>
      <c r="AI8" s="63">
        <f t="shared" si="0"/>
        <v>2047</v>
      </c>
      <c r="AJ8" s="63">
        <f t="shared" si="0"/>
        <v>2048</v>
      </c>
      <c r="AK8" s="63">
        <f t="shared" si="0"/>
        <v>2049</v>
      </c>
      <c r="AL8" s="63">
        <f t="shared" si="0"/>
        <v>2050</v>
      </c>
      <c r="AM8" s="63">
        <f t="shared" si="0"/>
        <v>2051</v>
      </c>
      <c r="AN8" s="63">
        <f t="shared" si="0"/>
        <v>2052</v>
      </c>
      <c r="AO8" s="63">
        <f t="shared" si="0"/>
        <v>2053</v>
      </c>
      <c r="AP8" s="63">
        <f t="shared" si="0"/>
        <v>2054</v>
      </c>
      <c r="AQ8" s="63">
        <f t="shared" si="0"/>
        <v>2055</v>
      </c>
      <c r="AR8" s="63">
        <f t="shared" si="0"/>
        <v>2056</v>
      </c>
      <c r="AS8" s="63">
        <f t="shared" si="0"/>
        <v>2057</v>
      </c>
      <c r="AT8" s="63">
        <f t="shared" si="0"/>
        <v>2058</v>
      </c>
      <c r="AU8" s="63">
        <f t="shared" si="0"/>
        <v>2059</v>
      </c>
      <c r="AV8" s="63">
        <f t="shared" si="0"/>
        <v>2060</v>
      </c>
    </row>
    <row r="9" spans="1:48" ht="5.25" customHeight="1" x14ac:dyDescent="0.25">
      <c r="C9" s="8"/>
      <c r="D9" s="8"/>
      <c r="E9" s="8"/>
      <c r="F9" s="9"/>
      <c r="G9" s="9"/>
      <c r="H9" s="9"/>
      <c r="I9" s="9"/>
      <c r="J9" s="9"/>
      <c r="K9" s="9"/>
    </row>
    <row r="10" spans="1:48" x14ac:dyDescent="0.25">
      <c r="C10" s="8"/>
      <c r="D10" s="8"/>
      <c r="E10" s="8"/>
      <c r="F10" s="9"/>
      <c r="G10" s="9"/>
      <c r="H10" s="9"/>
      <c r="I10" s="9"/>
      <c r="J10" s="9"/>
      <c r="K10" s="9"/>
    </row>
    <row r="11" spans="1:48" ht="24" thickBot="1" x14ac:dyDescent="0.4">
      <c r="C11" s="10" t="s">
        <v>28</v>
      </c>
      <c r="D11" s="11"/>
      <c r="E11" s="11"/>
      <c r="F11" s="11"/>
      <c r="G11" s="11"/>
    </row>
    <row r="12" spans="1:48" x14ac:dyDescent="0.25"/>
    <row r="13" spans="1:48" x14ac:dyDescent="0.25">
      <c r="B13" s="12"/>
      <c r="C13" s="13"/>
      <c r="D13" s="13"/>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row>
    <row r="14" spans="1:48" ht="21.75" thickBot="1" x14ac:dyDescent="0.4">
      <c r="A14" s="1">
        <v>1</v>
      </c>
      <c r="B14" s="12"/>
      <c r="C14" s="14" t="s">
        <v>1</v>
      </c>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row>
    <row r="15" spans="1:48" hidden="1" outlineLevel="1" x14ac:dyDescent="0.25">
      <c r="C15" s="16"/>
      <c r="D15" s="16"/>
      <c r="E15" s="16"/>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row>
    <row r="16" spans="1:48" hidden="1" outlineLevel="1" x14ac:dyDescent="0.25">
      <c r="C16" s="18" t="str">
        <f>+"Cash Flow "&amp;C14&amp;" - [000' EUR]"</f>
        <v>Cash Flow Spain - [000' EUR]</v>
      </c>
      <c r="D16" s="19"/>
      <c r="E16" s="19"/>
      <c r="F16" s="20"/>
      <c r="G16" s="19"/>
      <c r="H16" s="21"/>
      <c r="I16" s="21"/>
      <c r="J16" s="21"/>
      <c r="K16" s="21"/>
    </row>
    <row r="17" spans="1:50" hidden="1" outlineLevel="1" x14ac:dyDescent="0.25">
      <c r="C17" s="22" t="s">
        <v>0</v>
      </c>
      <c r="D17" s="22"/>
      <c r="E17" s="22"/>
      <c r="F17" s="23"/>
      <c r="G17" s="23"/>
      <c r="H17" s="64">
        <f>+H8</f>
        <v>2020</v>
      </c>
      <c r="I17" s="64">
        <f t="shared" ref="I17:AV17" si="1">+I8</f>
        <v>2021</v>
      </c>
      <c r="J17" s="64">
        <f t="shared" si="1"/>
        <v>2022</v>
      </c>
      <c r="K17" s="64">
        <f t="shared" si="1"/>
        <v>2023</v>
      </c>
      <c r="L17" s="64">
        <f t="shared" si="1"/>
        <v>2024</v>
      </c>
      <c r="M17" s="64">
        <f t="shared" si="1"/>
        <v>2025</v>
      </c>
      <c r="N17" s="64">
        <f t="shared" si="1"/>
        <v>2026</v>
      </c>
      <c r="O17" s="64">
        <f t="shared" si="1"/>
        <v>2027</v>
      </c>
      <c r="P17" s="64">
        <f t="shared" si="1"/>
        <v>2028</v>
      </c>
      <c r="Q17" s="64">
        <f t="shared" si="1"/>
        <v>2029</v>
      </c>
      <c r="R17" s="64">
        <f t="shared" si="1"/>
        <v>2030</v>
      </c>
      <c r="S17" s="64">
        <f t="shared" si="1"/>
        <v>2031</v>
      </c>
      <c r="T17" s="64">
        <f t="shared" si="1"/>
        <v>2032</v>
      </c>
      <c r="U17" s="64">
        <f t="shared" si="1"/>
        <v>2033</v>
      </c>
      <c r="V17" s="64">
        <f t="shared" si="1"/>
        <v>2034</v>
      </c>
      <c r="W17" s="64">
        <f t="shared" si="1"/>
        <v>2035</v>
      </c>
      <c r="X17" s="64">
        <f t="shared" si="1"/>
        <v>2036</v>
      </c>
      <c r="Y17" s="64">
        <f t="shared" si="1"/>
        <v>2037</v>
      </c>
      <c r="Z17" s="64">
        <f t="shared" si="1"/>
        <v>2038</v>
      </c>
      <c r="AA17" s="64">
        <f t="shared" si="1"/>
        <v>2039</v>
      </c>
      <c r="AB17" s="64">
        <f t="shared" si="1"/>
        <v>2040</v>
      </c>
      <c r="AC17" s="64">
        <f t="shared" si="1"/>
        <v>2041</v>
      </c>
      <c r="AD17" s="64">
        <f t="shared" si="1"/>
        <v>2042</v>
      </c>
      <c r="AE17" s="64">
        <f t="shared" si="1"/>
        <v>2043</v>
      </c>
      <c r="AF17" s="64">
        <f t="shared" si="1"/>
        <v>2044</v>
      </c>
      <c r="AG17" s="64">
        <f t="shared" si="1"/>
        <v>2045</v>
      </c>
      <c r="AH17" s="64">
        <f t="shared" si="1"/>
        <v>2046</v>
      </c>
      <c r="AI17" s="64">
        <f t="shared" si="1"/>
        <v>2047</v>
      </c>
      <c r="AJ17" s="64">
        <f t="shared" si="1"/>
        <v>2048</v>
      </c>
      <c r="AK17" s="64">
        <f t="shared" si="1"/>
        <v>2049</v>
      </c>
      <c r="AL17" s="64">
        <f t="shared" si="1"/>
        <v>2050</v>
      </c>
      <c r="AM17" s="64">
        <f t="shared" si="1"/>
        <v>2051</v>
      </c>
      <c r="AN17" s="64">
        <f t="shared" si="1"/>
        <v>2052</v>
      </c>
      <c r="AO17" s="64">
        <f t="shared" si="1"/>
        <v>2053</v>
      </c>
      <c r="AP17" s="64">
        <f t="shared" si="1"/>
        <v>2054</v>
      </c>
      <c r="AQ17" s="64">
        <f t="shared" si="1"/>
        <v>2055</v>
      </c>
      <c r="AR17" s="64">
        <f t="shared" si="1"/>
        <v>2056</v>
      </c>
      <c r="AS17" s="64">
        <f t="shared" si="1"/>
        <v>2057</v>
      </c>
      <c r="AT17" s="64">
        <f t="shared" si="1"/>
        <v>2058</v>
      </c>
      <c r="AU17" s="64">
        <f t="shared" si="1"/>
        <v>2059</v>
      </c>
      <c r="AV17" s="64">
        <f t="shared" si="1"/>
        <v>2060</v>
      </c>
    </row>
    <row r="18" spans="1:50" hidden="1" outlineLevel="1" x14ac:dyDescent="0.25">
      <c r="B18" s="24">
        <v>1</v>
      </c>
      <c r="C18" s="45" t="s">
        <v>2</v>
      </c>
      <c r="D18" s="25"/>
      <c r="E18" s="25"/>
      <c r="F18" s="26"/>
      <c r="G18" s="27"/>
      <c r="H18" s="28">
        <v>77253.669512536522</v>
      </c>
      <c r="I18" s="28">
        <v>92002.913422738682</v>
      </c>
      <c r="J18" s="28">
        <v>94089.626376757413</v>
      </c>
      <c r="K18" s="28">
        <v>98969.832032538441</v>
      </c>
      <c r="L18" s="28">
        <v>103616.70295410277</v>
      </c>
      <c r="M18" s="28">
        <v>108378.5138441017</v>
      </c>
      <c r="N18" s="28">
        <v>114089.42788158311</v>
      </c>
      <c r="O18" s="28">
        <v>91376.533616688466</v>
      </c>
      <c r="P18" s="28">
        <v>96668.3690262202</v>
      </c>
      <c r="Q18" s="28">
        <v>101846.60571120998</v>
      </c>
      <c r="R18" s="28">
        <v>107653.95615914222</v>
      </c>
      <c r="S18" s="28">
        <v>114764.46614674309</v>
      </c>
      <c r="T18" s="28">
        <v>115646.46150129847</v>
      </c>
      <c r="U18" s="28">
        <v>113616.99271975883</v>
      </c>
      <c r="V18" s="28">
        <v>118376.81521948204</v>
      </c>
      <c r="W18" s="28">
        <v>123343.06582495848</v>
      </c>
      <c r="X18" s="28">
        <v>117376.5507317109</v>
      </c>
      <c r="Y18" s="28">
        <v>111809.90595585786</v>
      </c>
      <c r="Z18" s="28">
        <v>112290.34502685624</v>
      </c>
      <c r="AA18" s="28">
        <v>116600.63629555308</v>
      </c>
      <c r="AB18" s="28">
        <v>121284.82456037917</v>
      </c>
      <c r="AC18" s="28">
        <v>127066.2037359244</v>
      </c>
      <c r="AD18" s="28">
        <v>102774.86724679118</v>
      </c>
      <c r="AE18" s="28">
        <v>92570.952871571819</v>
      </c>
      <c r="AF18" s="28">
        <v>95238.373402526442</v>
      </c>
      <c r="AG18" s="28">
        <v>99014.017973803246</v>
      </c>
      <c r="AH18" s="28">
        <v>18059.993790367473</v>
      </c>
      <c r="AI18" s="28">
        <v>7715.3747410345486</v>
      </c>
      <c r="AJ18" s="28">
        <v>7878.7797825902171</v>
      </c>
      <c r="AK18" s="28">
        <v>8045.8264691908807</v>
      </c>
      <c r="AL18" s="28">
        <v>7692.6607988751621</v>
      </c>
      <c r="AM18" s="28">
        <v>5401.9918905959057</v>
      </c>
      <c r="AN18" s="28">
        <v>1176.7977673241246</v>
      </c>
      <c r="AO18" s="28">
        <v>1200.3337226706069</v>
      </c>
      <c r="AP18" s="28">
        <v>1224.3403971240193</v>
      </c>
      <c r="AQ18" s="28">
        <v>1255.4672677939104</v>
      </c>
      <c r="AR18" s="28">
        <v>1199.0705292346126</v>
      </c>
      <c r="AS18" s="28">
        <v>0</v>
      </c>
      <c r="AT18" s="28">
        <v>0</v>
      </c>
      <c r="AU18" s="28">
        <v>0</v>
      </c>
      <c r="AV18" s="28">
        <v>0</v>
      </c>
    </row>
    <row r="19" spans="1:50" hidden="1" outlineLevel="1" x14ac:dyDescent="0.25">
      <c r="B19" s="24">
        <f>B18+1</f>
        <v>2</v>
      </c>
      <c r="C19" s="29" t="s">
        <v>3</v>
      </c>
      <c r="D19" s="29"/>
      <c r="E19" s="29"/>
      <c r="F19" s="17"/>
      <c r="G19" s="30"/>
      <c r="H19" s="30">
        <v>35456.825586657353</v>
      </c>
      <c r="I19" s="30">
        <v>36065.835074110226</v>
      </c>
      <c r="J19" s="30">
        <v>36708.741501262819</v>
      </c>
      <c r="K19" s="30">
        <v>37427.833537601095</v>
      </c>
      <c r="L19" s="30">
        <v>38171.084364824783</v>
      </c>
      <c r="M19" s="30">
        <v>38916.115503076129</v>
      </c>
      <c r="N19" s="30">
        <v>39677.242851995179</v>
      </c>
      <c r="O19" s="30">
        <v>33775.750152208158</v>
      </c>
      <c r="P19" s="30">
        <v>34453.330260127244</v>
      </c>
      <c r="Q19" s="30">
        <v>35130.026932122433</v>
      </c>
      <c r="R19" s="30">
        <v>35833.131578097309</v>
      </c>
      <c r="S19" s="30">
        <v>36547.654606659256</v>
      </c>
      <c r="T19" s="30">
        <v>37280.247486929264</v>
      </c>
      <c r="U19" s="30">
        <v>38013.184302311478</v>
      </c>
      <c r="V19" s="30">
        <v>38777.258202577257</v>
      </c>
      <c r="W19" s="30">
        <v>29324.133855038563</v>
      </c>
      <c r="X19" s="30">
        <v>16661.144942045827</v>
      </c>
      <c r="Y19" s="30">
        <v>16995.517788886744</v>
      </c>
      <c r="Z19" s="30">
        <v>17334.725007664478</v>
      </c>
      <c r="AA19" s="30">
        <v>17681.703526817768</v>
      </c>
      <c r="AB19" s="30">
        <v>14428.448178295053</v>
      </c>
      <c r="AC19" s="30">
        <v>12079.730976108329</v>
      </c>
      <c r="AD19" s="30">
        <v>12320.035295630496</v>
      </c>
      <c r="AE19" s="30">
        <v>12566.318701543107</v>
      </c>
      <c r="AF19" s="30">
        <v>0</v>
      </c>
      <c r="AG19" s="30">
        <v>0</v>
      </c>
      <c r="AH19" s="30">
        <v>0</v>
      </c>
      <c r="AI19" s="30">
        <v>0</v>
      </c>
      <c r="AJ19" s="30">
        <v>0</v>
      </c>
      <c r="AK19" s="30">
        <v>0</v>
      </c>
      <c r="AL19" s="30">
        <v>0</v>
      </c>
      <c r="AM19" s="30">
        <v>0</v>
      </c>
      <c r="AN19" s="30">
        <v>0</v>
      </c>
      <c r="AO19" s="30">
        <v>0</v>
      </c>
      <c r="AP19" s="30">
        <v>0</v>
      </c>
      <c r="AQ19" s="30">
        <v>0</v>
      </c>
      <c r="AR19" s="30">
        <v>0</v>
      </c>
      <c r="AS19" s="30">
        <v>0</v>
      </c>
      <c r="AT19" s="30">
        <v>0</v>
      </c>
      <c r="AU19" s="30">
        <v>0</v>
      </c>
      <c r="AV19" s="30">
        <v>0</v>
      </c>
    </row>
    <row r="20" spans="1:50" hidden="1" outlineLevel="1" x14ac:dyDescent="0.25">
      <c r="B20" s="24">
        <f t="shared" ref="B20:B38" si="2">B19+1</f>
        <v>3</v>
      </c>
      <c r="C20" s="29" t="s">
        <v>4</v>
      </c>
      <c r="D20" s="29"/>
      <c r="E20" s="29"/>
      <c r="F20" s="17"/>
      <c r="G20" s="30"/>
      <c r="H20" s="30">
        <v>-26898.270147841773</v>
      </c>
      <c r="I20" s="30">
        <v>-27592.892858045932</v>
      </c>
      <c r="J20" s="30">
        <v>-27932.033926101256</v>
      </c>
      <c r="K20" s="30">
        <v>-28732.979897786812</v>
      </c>
      <c r="L20" s="30">
        <v>-29348.823404655912</v>
      </c>
      <c r="M20" s="30">
        <v>-29938.942888949885</v>
      </c>
      <c r="N20" s="30">
        <v>-30295.265492489878</v>
      </c>
      <c r="O20" s="30">
        <v>-29029.41857920678</v>
      </c>
      <c r="P20" s="30">
        <v>-28380.21596972011</v>
      </c>
      <c r="Q20" s="30">
        <v>-28982.295652716071</v>
      </c>
      <c r="R20" s="30">
        <v>-29617.355264882201</v>
      </c>
      <c r="S20" s="30">
        <v>-30196.641399626202</v>
      </c>
      <c r="T20" s="30">
        <v>-30791.910730709507</v>
      </c>
      <c r="U20" s="30">
        <v>-31320.235681163347</v>
      </c>
      <c r="V20" s="30">
        <v>-31977.888956265175</v>
      </c>
      <c r="W20" s="30">
        <v>-27777.99519121756</v>
      </c>
      <c r="X20" s="30">
        <v>-25215.324412096008</v>
      </c>
      <c r="Y20" s="30">
        <v>-19839.551491472263</v>
      </c>
      <c r="Z20" s="30">
        <v>-20173.053041187322</v>
      </c>
      <c r="AA20" s="30">
        <v>-20510.352344179475</v>
      </c>
      <c r="AB20" s="30">
        <v>-19993.109654595522</v>
      </c>
      <c r="AC20" s="30">
        <v>-19981.318452891344</v>
      </c>
      <c r="AD20" s="30">
        <v>-16489.328340543758</v>
      </c>
      <c r="AE20" s="30">
        <v>-14979.12034611054</v>
      </c>
      <c r="AF20" s="30">
        <v>-11912.054596357821</v>
      </c>
      <c r="AG20" s="30">
        <v>-12165.691963358488</v>
      </c>
      <c r="AH20" s="30">
        <v>-5879.7238690545018</v>
      </c>
      <c r="AI20" s="30">
        <v>-2920.764739335496</v>
      </c>
      <c r="AJ20" s="30">
        <v>-2980.0524349369757</v>
      </c>
      <c r="AK20" s="30">
        <v>-3039.8876384366822</v>
      </c>
      <c r="AL20" s="30">
        <v>-2904.2249044722216</v>
      </c>
      <c r="AM20" s="30">
        <v>-1207.8267671585945</v>
      </c>
      <c r="AN20" s="30">
        <v>-338.90369840658383</v>
      </c>
      <c r="AO20" s="30">
        <v>-345.4483038532357</v>
      </c>
      <c r="AP20" s="30">
        <v>-352.83830847195765</v>
      </c>
      <c r="AQ20" s="30">
        <v>-359.97931911502468</v>
      </c>
      <c r="AR20" s="30">
        <v>-137.74811039792394</v>
      </c>
      <c r="AS20" s="30">
        <v>0</v>
      </c>
      <c r="AT20" s="30">
        <v>0</v>
      </c>
      <c r="AU20" s="30">
        <v>0</v>
      </c>
      <c r="AV20" s="30">
        <v>0</v>
      </c>
    </row>
    <row r="21" spans="1:50" hidden="1" outlineLevel="1" x14ac:dyDescent="0.25">
      <c r="B21" s="24">
        <f t="shared" si="2"/>
        <v>4</v>
      </c>
      <c r="C21" s="29" t="s">
        <v>5</v>
      </c>
      <c r="D21" s="29"/>
      <c r="E21" s="29"/>
      <c r="F21" s="17"/>
      <c r="G21" s="30"/>
      <c r="H21" s="30">
        <v>-17479.637539046289</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c r="AD21" s="30">
        <v>0</v>
      </c>
      <c r="AE21" s="30">
        <v>0</v>
      </c>
      <c r="AF21" s="30">
        <v>0</v>
      </c>
      <c r="AG21" s="30">
        <v>0</v>
      </c>
      <c r="AH21" s="30">
        <v>0</v>
      </c>
      <c r="AI21" s="30">
        <v>0</v>
      </c>
      <c r="AJ21" s="30">
        <v>0</v>
      </c>
      <c r="AK21" s="30">
        <v>0</v>
      </c>
      <c r="AL21" s="30">
        <v>0</v>
      </c>
      <c r="AM21" s="30">
        <v>0</v>
      </c>
      <c r="AN21" s="30">
        <v>0</v>
      </c>
      <c r="AO21" s="30">
        <v>0</v>
      </c>
      <c r="AP21" s="30">
        <v>0</v>
      </c>
      <c r="AQ21" s="30">
        <v>0</v>
      </c>
      <c r="AR21" s="30">
        <v>0</v>
      </c>
      <c r="AS21" s="30">
        <v>0</v>
      </c>
      <c r="AT21" s="30">
        <v>0</v>
      </c>
      <c r="AU21" s="30">
        <v>0</v>
      </c>
      <c r="AV21" s="30">
        <v>0</v>
      </c>
    </row>
    <row r="22" spans="1:50" hidden="1" outlineLevel="1" x14ac:dyDescent="0.25">
      <c r="B22" s="24">
        <f t="shared" si="2"/>
        <v>5</v>
      </c>
      <c r="C22" s="1" t="s">
        <v>6</v>
      </c>
      <c r="F22" s="31"/>
      <c r="G22" s="30"/>
      <c r="H22" s="30">
        <v>-7707.8488260537069</v>
      </c>
      <c r="I22" s="30">
        <v>-9280.4919042846632</v>
      </c>
      <c r="J22" s="30">
        <v>-9679.259171660924</v>
      </c>
      <c r="K22" s="30">
        <v>-1630.5481388289545</v>
      </c>
      <c r="L22" s="30">
        <v>-8330.9453006115855</v>
      </c>
      <c r="M22" s="30">
        <v>-9355.2789933664571</v>
      </c>
      <c r="N22" s="30">
        <v>-5436.8112510171122</v>
      </c>
      <c r="O22" s="30">
        <v>-5244.2109496584517</v>
      </c>
      <c r="P22" s="30">
        <v>-2338.3347745124624</v>
      </c>
      <c r="Q22" s="30">
        <v>-4531.9325252373565</v>
      </c>
      <c r="R22" s="30">
        <v>-4345.543171616755</v>
      </c>
      <c r="S22" s="30">
        <v>-4181.9043406435103</v>
      </c>
      <c r="T22" s="30">
        <v>-6316.4220682147616</v>
      </c>
      <c r="U22" s="30">
        <v>-6071.7454442644075</v>
      </c>
      <c r="V22" s="30">
        <v>-4701.111419317629</v>
      </c>
      <c r="W22" s="30">
        <v>-6679.2062766635663</v>
      </c>
      <c r="X22" s="30">
        <v>-4556.5606324055125</v>
      </c>
      <c r="Y22" s="30">
        <v>-7674.3393229555249</v>
      </c>
      <c r="Z22" s="30">
        <v>-1461.1434030290334</v>
      </c>
      <c r="AA22" s="30">
        <v>-13166.178434288186</v>
      </c>
      <c r="AB22" s="30">
        <v>-13948.940098352579</v>
      </c>
      <c r="AC22" s="30">
        <v>3834.2068941895309</v>
      </c>
      <c r="AD22" s="30">
        <v>2873.3903807246611</v>
      </c>
      <c r="AE22" s="30">
        <v>-1326.7252701068173</v>
      </c>
      <c r="AF22" s="30">
        <v>-1190.8021949537963</v>
      </c>
      <c r="AG22" s="30">
        <v>-1412.1788765585814</v>
      </c>
      <c r="AH22" s="30">
        <v>-1087.4289608822858</v>
      </c>
      <c r="AI22" s="30">
        <v>-1039.9714896680541</v>
      </c>
      <c r="AJ22" s="30">
        <v>-1001.9050909500297</v>
      </c>
      <c r="AK22" s="30">
        <v>-1445.5897940807893</v>
      </c>
      <c r="AL22" s="30">
        <v>-149.66895261377553</v>
      </c>
      <c r="AM22" s="30">
        <v>0</v>
      </c>
      <c r="AN22" s="30">
        <v>0</v>
      </c>
      <c r="AO22" s="30">
        <v>0</v>
      </c>
      <c r="AP22" s="30">
        <v>0</v>
      </c>
      <c r="AQ22" s="30">
        <v>0</v>
      </c>
      <c r="AR22" s="30">
        <v>0</v>
      </c>
      <c r="AS22" s="30">
        <v>0</v>
      </c>
      <c r="AT22" s="30">
        <v>0</v>
      </c>
      <c r="AU22" s="30">
        <v>0</v>
      </c>
      <c r="AV22" s="30">
        <v>0</v>
      </c>
    </row>
    <row r="23" spans="1:50" hidden="1" outlineLevel="1" x14ac:dyDescent="0.25">
      <c r="B23" s="24">
        <f t="shared" si="2"/>
        <v>6</v>
      </c>
      <c r="C23" s="1" t="s">
        <v>7</v>
      </c>
      <c r="F23" s="17"/>
      <c r="G23" s="30"/>
      <c r="H23" s="30">
        <v>-1066.5401504395377</v>
      </c>
      <c r="I23" s="30">
        <v>-329.84747578858213</v>
      </c>
      <c r="J23" s="30">
        <v>-247.87663112971629</v>
      </c>
      <c r="K23" s="30">
        <v>-131.8519290899211</v>
      </c>
      <c r="L23" s="30">
        <v>-80.154487515899078</v>
      </c>
      <c r="M23" s="30">
        <v>-437.83247347925203</v>
      </c>
      <c r="N23" s="30">
        <v>-726.31662580462046</v>
      </c>
      <c r="O23" s="30">
        <v>2750.48260015188</v>
      </c>
      <c r="P23" s="30">
        <v>-49.124576088478179</v>
      </c>
      <c r="Q23" s="30">
        <v>-179.839933715977</v>
      </c>
      <c r="R23" s="30">
        <v>-52.852805763579958</v>
      </c>
      <c r="S23" s="30">
        <v>-52.903152159813956</v>
      </c>
      <c r="T23" s="30">
        <v>-53.868940114584184</v>
      </c>
      <c r="U23" s="30">
        <v>-54.650927593026132</v>
      </c>
      <c r="V23" s="30">
        <v>-54.363285531788435</v>
      </c>
      <c r="W23" s="30">
        <v>-275.17543389161534</v>
      </c>
      <c r="X23" s="30">
        <v>-60.746463115374532</v>
      </c>
      <c r="Y23" s="30">
        <v>-56.024819931718824</v>
      </c>
      <c r="Z23" s="30">
        <v>-57.875439131459693</v>
      </c>
      <c r="AA23" s="30">
        <v>-47.190067461117181</v>
      </c>
      <c r="AB23" s="30">
        <v>2125.2307839148089</v>
      </c>
      <c r="AC23" s="30">
        <v>1495.6360847081842</v>
      </c>
      <c r="AD23" s="30">
        <v>1960.9565763863043</v>
      </c>
      <c r="AE23" s="30">
        <v>-25.677050140859322</v>
      </c>
      <c r="AF23" s="30">
        <v>1616.5603143990495</v>
      </c>
      <c r="AG23" s="30">
        <v>-1.3029208255961713</v>
      </c>
      <c r="AH23" s="30">
        <v>-1.2723138903522631</v>
      </c>
      <c r="AI23" s="30">
        <v>-1.3110976396148761</v>
      </c>
      <c r="AJ23" s="30">
        <v>-1.055776280688995</v>
      </c>
      <c r="AK23" s="30">
        <v>-1.5840705853648689</v>
      </c>
      <c r="AL23" s="30">
        <v>16.009291334538489</v>
      </c>
      <c r="AM23" s="30">
        <v>-514.3839626662276</v>
      </c>
      <c r="AN23" s="30">
        <v>625.29999030479087</v>
      </c>
      <c r="AO23" s="30">
        <v>1.2280392058752041</v>
      </c>
      <c r="AP23" s="30">
        <v>1.2147952797899124</v>
      </c>
      <c r="AQ23" s="30">
        <v>1.1738647632438952</v>
      </c>
      <c r="AR23" s="30">
        <v>-59.174682594250633</v>
      </c>
      <c r="AS23" s="30">
        <v>0</v>
      </c>
      <c r="AT23" s="30">
        <v>0</v>
      </c>
      <c r="AU23" s="30">
        <v>0</v>
      </c>
      <c r="AV23" s="30">
        <v>0</v>
      </c>
    </row>
    <row r="24" spans="1:50" hidden="1" outlineLevel="1" x14ac:dyDescent="0.25">
      <c r="B24" s="24">
        <f t="shared" si="2"/>
        <v>7</v>
      </c>
      <c r="C24" s="1" t="s">
        <v>8</v>
      </c>
      <c r="F24" s="31"/>
      <c r="G24" s="30"/>
      <c r="H24" s="30">
        <v>0</v>
      </c>
      <c r="I24" s="30">
        <v>0</v>
      </c>
      <c r="J24" s="30">
        <v>0</v>
      </c>
      <c r="K24" s="30">
        <v>0</v>
      </c>
      <c r="L24" s="30">
        <v>0</v>
      </c>
      <c r="M24" s="30">
        <v>0</v>
      </c>
      <c r="N24" s="30">
        <v>0</v>
      </c>
      <c r="O24" s="30">
        <v>0</v>
      </c>
      <c r="P24" s="30">
        <v>0</v>
      </c>
      <c r="Q24" s="30">
        <v>0</v>
      </c>
      <c r="R24" s="30">
        <v>0</v>
      </c>
      <c r="S24" s="30">
        <v>0</v>
      </c>
      <c r="T24" s="30">
        <v>0</v>
      </c>
      <c r="U24" s="30">
        <v>0</v>
      </c>
      <c r="V24" s="30">
        <v>0</v>
      </c>
      <c r="W24" s="30">
        <v>-3201.8495813913432</v>
      </c>
      <c r="X24" s="30">
        <v>-3201.8495813913432</v>
      </c>
      <c r="Y24" s="30">
        <v>-3201.8495813913432</v>
      </c>
      <c r="Z24" s="30">
        <v>-3201.8495813913432</v>
      </c>
      <c r="AA24" s="30">
        <v>-3201.8495813913432</v>
      </c>
      <c r="AB24" s="30">
        <v>-3201.8495813913432</v>
      </c>
      <c r="AC24" s="30">
        <v>0</v>
      </c>
      <c r="AD24" s="30">
        <v>0</v>
      </c>
      <c r="AE24" s="30">
        <v>0</v>
      </c>
      <c r="AF24" s="30">
        <v>0</v>
      </c>
      <c r="AG24" s="30">
        <v>0</v>
      </c>
      <c r="AH24" s="30">
        <v>0</v>
      </c>
      <c r="AI24" s="30">
        <v>0</v>
      </c>
      <c r="AJ24" s="30">
        <v>0</v>
      </c>
      <c r="AK24" s="30">
        <v>0</v>
      </c>
      <c r="AL24" s="30">
        <v>0</v>
      </c>
      <c r="AM24" s="30">
        <v>0</v>
      </c>
      <c r="AN24" s="30">
        <v>0</v>
      </c>
      <c r="AO24" s="30">
        <v>0</v>
      </c>
      <c r="AP24" s="30">
        <v>0</v>
      </c>
      <c r="AQ24" s="30">
        <v>0</v>
      </c>
      <c r="AR24" s="30">
        <v>0</v>
      </c>
      <c r="AS24" s="30">
        <v>0</v>
      </c>
      <c r="AT24" s="30">
        <v>0</v>
      </c>
      <c r="AU24" s="30">
        <v>0</v>
      </c>
      <c r="AV24" s="30">
        <v>0</v>
      </c>
    </row>
    <row r="25" spans="1:50" hidden="1" outlineLevel="1" x14ac:dyDescent="0.25">
      <c r="B25" s="24">
        <f t="shared" si="2"/>
        <v>8</v>
      </c>
      <c r="C25" s="1" t="s">
        <v>18</v>
      </c>
      <c r="F25" s="31"/>
      <c r="G25" s="32"/>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row>
    <row r="26" spans="1:50" customFormat="1" hidden="1" outlineLevel="1" x14ac:dyDescent="0.25">
      <c r="A26" s="1"/>
      <c r="B26" s="24">
        <f t="shared" si="2"/>
        <v>9</v>
      </c>
      <c r="C26" s="46" t="s">
        <v>9</v>
      </c>
      <c r="D26" s="1"/>
      <c r="E26" s="33"/>
      <c r="F26" s="33"/>
      <c r="G26" s="34"/>
      <c r="H26" s="34">
        <f t="shared" ref="H26:AV26" si="3">SUM(H18:H25)</f>
        <v>59558.198435812577</v>
      </c>
      <c r="I26" s="34">
        <f t="shared" si="3"/>
        <v>90865.516258729738</v>
      </c>
      <c r="J26" s="34">
        <f t="shared" si="3"/>
        <v>92939.198149128337</v>
      </c>
      <c r="K26" s="34">
        <f t="shared" si="3"/>
        <v>105902.28560443386</v>
      </c>
      <c r="L26" s="34">
        <f t="shared" si="3"/>
        <v>104027.86412614417</v>
      </c>
      <c r="M26" s="34">
        <f t="shared" si="3"/>
        <v>107562.57499138224</v>
      </c>
      <c r="N26" s="34">
        <f t="shared" si="3"/>
        <v>117308.27736426664</v>
      </c>
      <c r="O26" s="34">
        <f t="shared" si="3"/>
        <v>93629.136840183288</v>
      </c>
      <c r="P26" s="34">
        <f t="shared" si="3"/>
        <v>100354.02396602638</v>
      </c>
      <c r="Q26" s="34">
        <f t="shared" si="3"/>
        <v>103282.56453166301</v>
      </c>
      <c r="R26" s="34">
        <f t="shared" si="3"/>
        <v>109471.336494977</v>
      </c>
      <c r="S26" s="34">
        <f t="shared" si="3"/>
        <v>116880.67186097284</v>
      </c>
      <c r="T26" s="34">
        <f t="shared" si="3"/>
        <v>115764.50724918889</v>
      </c>
      <c r="U26" s="34">
        <f t="shared" si="3"/>
        <v>114183.54496904952</v>
      </c>
      <c r="V26" s="34">
        <f t="shared" si="3"/>
        <v>120420.70976094471</v>
      </c>
      <c r="W26" s="34">
        <f t="shared" si="3"/>
        <v>114732.97319683296</v>
      </c>
      <c r="X26" s="34">
        <f t="shared" si="3"/>
        <v>101003.21458474851</v>
      </c>
      <c r="Y26" s="34">
        <f t="shared" si="3"/>
        <v>98033.658528993765</v>
      </c>
      <c r="Z26" s="34">
        <f t="shared" si="3"/>
        <v>104731.14856978157</v>
      </c>
      <c r="AA26" s="34">
        <f t="shared" si="3"/>
        <v>97356.769395050724</v>
      </c>
      <c r="AB26" s="34">
        <f t="shared" si="3"/>
        <v>100694.60418824958</v>
      </c>
      <c r="AC26" s="34">
        <f t="shared" si="3"/>
        <v>124494.4592380391</v>
      </c>
      <c r="AD26" s="34">
        <f t="shared" si="3"/>
        <v>103439.9211589889</v>
      </c>
      <c r="AE26" s="34">
        <f t="shared" si="3"/>
        <v>88805.748906756708</v>
      </c>
      <c r="AF26" s="34">
        <f t="shared" si="3"/>
        <v>83752.076925613874</v>
      </c>
      <c r="AG26" s="34">
        <f t="shared" si="3"/>
        <v>85434.844213060584</v>
      </c>
      <c r="AH26" s="34">
        <f t="shared" si="3"/>
        <v>11091.568646540332</v>
      </c>
      <c r="AI26" s="34">
        <f t="shared" si="3"/>
        <v>3753.3274143913841</v>
      </c>
      <c r="AJ26" s="34">
        <f t="shared" si="3"/>
        <v>3895.7664804225224</v>
      </c>
      <c r="AK26" s="34">
        <f t="shared" si="3"/>
        <v>3558.7649660880447</v>
      </c>
      <c r="AL26" s="34">
        <f t="shared" si="3"/>
        <v>4654.7762331237045</v>
      </c>
      <c r="AM26" s="34">
        <f t="shared" si="3"/>
        <v>3679.7811607710837</v>
      </c>
      <c r="AN26" s="34">
        <f t="shared" si="3"/>
        <v>1463.1940592223318</v>
      </c>
      <c r="AO26" s="34">
        <f t="shared" si="3"/>
        <v>856.11345802324638</v>
      </c>
      <c r="AP26" s="34">
        <f t="shared" si="3"/>
        <v>872.71688393185161</v>
      </c>
      <c r="AQ26" s="34">
        <f t="shared" si="3"/>
        <v>896.66181344212953</v>
      </c>
      <c r="AR26" s="34">
        <f t="shared" si="3"/>
        <v>1002.1477362424381</v>
      </c>
      <c r="AS26" s="34">
        <f t="shared" si="3"/>
        <v>0</v>
      </c>
      <c r="AT26" s="34">
        <f t="shared" si="3"/>
        <v>0</v>
      </c>
      <c r="AU26" s="34">
        <f t="shared" si="3"/>
        <v>0</v>
      </c>
      <c r="AV26" s="34">
        <f t="shared" si="3"/>
        <v>0</v>
      </c>
      <c r="AW26" s="1"/>
      <c r="AX26" s="1"/>
    </row>
    <row r="27" spans="1:50" hidden="1" outlineLevel="1" x14ac:dyDescent="0.25">
      <c r="B27" s="24">
        <f t="shared" si="2"/>
        <v>10</v>
      </c>
      <c r="C27" s="29" t="s">
        <v>10</v>
      </c>
      <c r="D27" s="29"/>
      <c r="E27" s="29"/>
      <c r="F27" s="17"/>
      <c r="G27" s="32"/>
      <c r="H27" s="32">
        <v>-7203.1594381180148</v>
      </c>
      <c r="I27" s="32">
        <v>-11068.322920663952</v>
      </c>
      <c r="J27" s="32">
        <v>-11948.251972646987</v>
      </c>
      <c r="K27" s="32">
        <v>-15394.717618917512</v>
      </c>
      <c r="L27" s="32">
        <v>-15251.042789501713</v>
      </c>
      <c r="M27" s="32">
        <v>-16082.405569212789</v>
      </c>
      <c r="N27" s="32">
        <v>-16509.462938088724</v>
      </c>
      <c r="O27" s="32">
        <v>-15082.778804091096</v>
      </c>
      <c r="P27" s="32">
        <v>-16543.625724396963</v>
      </c>
      <c r="Q27" s="32">
        <v>-17627.351326726188</v>
      </c>
      <c r="R27" s="32">
        <v>-19383.355760868384</v>
      </c>
      <c r="S27" s="32">
        <v>-20701.25847954104</v>
      </c>
      <c r="T27" s="32">
        <v>-20878.346229553033</v>
      </c>
      <c r="U27" s="32">
        <v>-20461.830765794883</v>
      </c>
      <c r="V27" s="32">
        <v>-21642.236965220061</v>
      </c>
      <c r="W27" s="32">
        <v>-22241.43250273681</v>
      </c>
      <c r="X27" s="32">
        <v>-23051.70879608348</v>
      </c>
      <c r="Y27" s="32">
        <v>-22156.851916052277</v>
      </c>
      <c r="Z27" s="32">
        <v>-22396.867110813855</v>
      </c>
      <c r="AA27" s="32">
        <v>-22474.399880672867</v>
      </c>
      <c r="AB27" s="32">
        <v>-23272.514518048913</v>
      </c>
      <c r="AC27" s="32">
        <v>-24936.001955708995</v>
      </c>
      <c r="AD27" s="32">
        <v>-23529.235238150577</v>
      </c>
      <c r="AE27" s="32">
        <v>-23852.220356260957</v>
      </c>
      <c r="AF27" s="32">
        <v>-22863.819492220402</v>
      </c>
      <c r="AG27" s="32">
        <v>-24140.996555574686</v>
      </c>
      <c r="AH27" s="32">
        <v>-4595.3834267163547</v>
      </c>
      <c r="AI27" s="32">
        <v>-767.10926416155905</v>
      </c>
      <c r="AJ27" s="32">
        <v>-775.05920387056278</v>
      </c>
      <c r="AK27" s="32">
        <v>-779.98694215599096</v>
      </c>
      <c r="AL27" s="32">
        <v>-858.25809880309248</v>
      </c>
      <c r="AM27" s="32">
        <v>-832.16543080794611</v>
      </c>
      <c r="AN27" s="32">
        <v>-155.05624043755239</v>
      </c>
      <c r="AO27" s="32">
        <v>-158.93511477526249</v>
      </c>
      <c r="AP27" s="32">
        <v>-162.62474631873087</v>
      </c>
      <c r="AQ27" s="32">
        <v>-168.01889760713573</v>
      </c>
      <c r="AR27" s="32">
        <v>-234.00061442152168</v>
      </c>
      <c r="AS27" s="32">
        <v>0</v>
      </c>
      <c r="AT27" s="32">
        <v>0</v>
      </c>
      <c r="AU27" s="32">
        <v>0</v>
      </c>
      <c r="AV27" s="32">
        <v>0</v>
      </c>
    </row>
    <row r="28" spans="1:50" hidden="1" outlineLevel="1" x14ac:dyDescent="0.25">
      <c r="B28" s="24">
        <f t="shared" si="2"/>
        <v>11</v>
      </c>
      <c r="C28" s="29" t="s">
        <v>11</v>
      </c>
      <c r="D28" s="29"/>
      <c r="E28" s="29"/>
      <c r="F28" s="17"/>
      <c r="G28" s="34"/>
      <c r="H28" s="34">
        <f t="shared" ref="H28:AV28" si="4">SUM(H26:H27)</f>
        <v>52355.038997694559</v>
      </c>
      <c r="I28" s="34">
        <f t="shared" si="4"/>
        <v>79797.193338065787</v>
      </c>
      <c r="J28" s="34">
        <f t="shared" si="4"/>
        <v>80990.946176481346</v>
      </c>
      <c r="K28" s="34">
        <f t="shared" si="4"/>
        <v>90507.567985516347</v>
      </c>
      <c r="L28" s="34">
        <f t="shared" si="4"/>
        <v>88776.821336642461</v>
      </c>
      <c r="M28" s="34">
        <f t="shared" si="4"/>
        <v>91480.169422169449</v>
      </c>
      <c r="N28" s="34">
        <f t="shared" si="4"/>
        <v>100798.81442617792</v>
      </c>
      <c r="O28" s="34">
        <f t="shared" si="4"/>
        <v>78546.358036092191</v>
      </c>
      <c r="P28" s="34">
        <f t="shared" si="4"/>
        <v>83810.398241629417</v>
      </c>
      <c r="Q28" s="34">
        <f t="shared" si="4"/>
        <v>85655.213204936823</v>
      </c>
      <c r="R28" s="34">
        <f t="shared" si="4"/>
        <v>90087.980734108627</v>
      </c>
      <c r="S28" s="34">
        <f t="shared" si="4"/>
        <v>96179.413381431805</v>
      </c>
      <c r="T28" s="34">
        <f t="shared" si="4"/>
        <v>94886.161019635852</v>
      </c>
      <c r="U28" s="34">
        <f t="shared" si="4"/>
        <v>93721.71420325464</v>
      </c>
      <c r="V28" s="34">
        <f t="shared" si="4"/>
        <v>98778.47279572465</v>
      </c>
      <c r="W28" s="34">
        <f t="shared" si="4"/>
        <v>92491.540694096155</v>
      </c>
      <c r="X28" s="34">
        <f t="shared" si="4"/>
        <v>77951.505788665032</v>
      </c>
      <c r="Y28" s="34">
        <f t="shared" si="4"/>
        <v>75876.806612941495</v>
      </c>
      <c r="Z28" s="34">
        <f t="shared" si="4"/>
        <v>82334.281458967715</v>
      </c>
      <c r="AA28" s="34">
        <f t="shared" si="4"/>
        <v>74882.36951437786</v>
      </c>
      <c r="AB28" s="34">
        <f t="shared" si="4"/>
        <v>77422.089670200658</v>
      </c>
      <c r="AC28" s="34">
        <f t="shared" si="4"/>
        <v>99558.457282330099</v>
      </c>
      <c r="AD28" s="34">
        <f t="shared" si="4"/>
        <v>79910.685920838325</v>
      </c>
      <c r="AE28" s="34">
        <f t="shared" si="4"/>
        <v>64953.52855049575</v>
      </c>
      <c r="AF28" s="34">
        <f t="shared" si="4"/>
        <v>60888.257433393475</v>
      </c>
      <c r="AG28" s="34">
        <f t="shared" si="4"/>
        <v>61293.847657485894</v>
      </c>
      <c r="AH28" s="34">
        <f t="shared" si="4"/>
        <v>6496.1852198239776</v>
      </c>
      <c r="AI28" s="34">
        <f t="shared" si="4"/>
        <v>2986.2181502298249</v>
      </c>
      <c r="AJ28" s="34">
        <f t="shared" si="4"/>
        <v>3120.7072765519597</v>
      </c>
      <c r="AK28" s="34">
        <f t="shared" si="4"/>
        <v>2778.7780239320537</v>
      </c>
      <c r="AL28" s="34">
        <f t="shared" si="4"/>
        <v>3796.5181343206123</v>
      </c>
      <c r="AM28" s="34">
        <f t="shared" si="4"/>
        <v>2847.6157299631377</v>
      </c>
      <c r="AN28" s="34">
        <f t="shared" si="4"/>
        <v>1308.1378187847795</v>
      </c>
      <c r="AO28" s="34">
        <f t="shared" si="4"/>
        <v>697.17834324798389</v>
      </c>
      <c r="AP28" s="34">
        <f t="shared" si="4"/>
        <v>710.09213761312071</v>
      </c>
      <c r="AQ28" s="34">
        <f t="shared" si="4"/>
        <v>728.6429158349938</v>
      </c>
      <c r="AR28" s="34">
        <f t="shared" si="4"/>
        <v>768.14712182091648</v>
      </c>
      <c r="AS28" s="34">
        <f t="shared" si="4"/>
        <v>0</v>
      </c>
      <c r="AT28" s="34">
        <f t="shared" si="4"/>
        <v>0</v>
      </c>
      <c r="AU28" s="34">
        <f t="shared" si="4"/>
        <v>0</v>
      </c>
      <c r="AV28" s="34">
        <f t="shared" si="4"/>
        <v>0</v>
      </c>
    </row>
    <row r="29" spans="1:50" hidden="1" outlineLevel="1" x14ac:dyDescent="0.25">
      <c r="B29" s="24">
        <f t="shared" si="2"/>
        <v>12</v>
      </c>
      <c r="C29" s="29" t="s">
        <v>19</v>
      </c>
      <c r="D29" s="29"/>
      <c r="E29" s="29"/>
      <c r="F29" s="17"/>
      <c r="G29" s="32"/>
      <c r="H29" s="32">
        <v>43223.067029340506</v>
      </c>
      <c r="I29" s="32">
        <v>0</v>
      </c>
      <c r="J29" s="32">
        <v>0</v>
      </c>
      <c r="K29" s="32">
        <v>0</v>
      </c>
      <c r="L29" s="32">
        <v>0</v>
      </c>
      <c r="M29" s="32">
        <v>0</v>
      </c>
      <c r="N29" s="32">
        <v>0</v>
      </c>
      <c r="O29" s="32">
        <v>20108.462314604367</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row>
    <row r="30" spans="1:50" hidden="1" outlineLevel="1" x14ac:dyDescent="0.25">
      <c r="B30" s="24">
        <f t="shared" si="2"/>
        <v>13</v>
      </c>
      <c r="C30" s="29" t="s">
        <v>20</v>
      </c>
      <c r="D30" s="29"/>
      <c r="E30" s="29"/>
      <c r="F30" s="17"/>
      <c r="G30" s="32"/>
      <c r="H30" s="32">
        <v>-27335.940998125934</v>
      </c>
      <c r="I30" s="32">
        <v>-27923.819260446977</v>
      </c>
      <c r="J30" s="32">
        <v>-23406.841176181795</v>
      </c>
      <c r="K30" s="32">
        <v>-22073.609724365564</v>
      </c>
      <c r="L30" s="32">
        <v>-20707.89822997171</v>
      </c>
      <c r="M30" s="32">
        <v>-18665.825470195043</v>
      </c>
      <c r="N30" s="32">
        <v>-17366.267981934358</v>
      </c>
      <c r="O30" s="32">
        <v>-17453.824268848432</v>
      </c>
      <c r="P30" s="32">
        <v>-14434.598815549523</v>
      </c>
      <c r="Q30" s="32">
        <v>-13470.694764117918</v>
      </c>
      <c r="R30" s="32">
        <v>-11711.545601846346</v>
      </c>
      <c r="S30" s="32">
        <v>-10249.241766064602</v>
      </c>
      <c r="T30" s="32">
        <v>-8670.5309751179793</v>
      </c>
      <c r="U30" s="32">
        <v>-7353.9303625777256</v>
      </c>
      <c r="V30" s="32">
        <v>-5110.2726174306445</v>
      </c>
      <c r="W30" s="32">
        <v>-4288.6387480248841</v>
      </c>
      <c r="X30" s="32">
        <v>-3948.1704986880313</v>
      </c>
      <c r="Y30" s="32">
        <v>-3387.2837099182711</v>
      </c>
      <c r="Z30" s="32">
        <v>-2591.7292336531591</v>
      </c>
      <c r="AA30" s="32">
        <v>-1876.5078018859708</v>
      </c>
      <c r="AB30" s="32">
        <v>-1230.3784186946634</v>
      </c>
      <c r="AC30" s="32">
        <v>-408.71503277413677</v>
      </c>
      <c r="AD30" s="32">
        <v>113.29845681716947</v>
      </c>
      <c r="AE30" s="32">
        <v>72.001623780208206</v>
      </c>
      <c r="AF30" s="32">
        <v>21.977033044537823</v>
      </c>
      <c r="AG30" s="32">
        <v>13.532443374346887</v>
      </c>
      <c r="AH30" s="32">
        <v>30.75563813709342</v>
      </c>
      <c r="AI30" s="32">
        <v>49.710260988310949</v>
      </c>
      <c r="AJ30" s="32">
        <v>39.657881300820137</v>
      </c>
      <c r="AK30" s="32">
        <v>66.981860065319182</v>
      </c>
      <c r="AL30" s="32">
        <v>12.316250213133557</v>
      </c>
      <c r="AM30" s="32">
        <v>3.4666748029847563</v>
      </c>
      <c r="AN30" s="32">
        <v>0</v>
      </c>
      <c r="AO30" s="32">
        <v>0</v>
      </c>
      <c r="AP30" s="32">
        <v>0</v>
      </c>
      <c r="AQ30" s="32">
        <v>0</v>
      </c>
      <c r="AR30" s="32">
        <v>0</v>
      </c>
      <c r="AS30" s="32">
        <v>0</v>
      </c>
      <c r="AT30" s="32">
        <v>0</v>
      </c>
      <c r="AU30" s="32">
        <v>0</v>
      </c>
      <c r="AV30" s="32">
        <v>0</v>
      </c>
    </row>
    <row r="31" spans="1:50" hidden="1" outlineLevel="1" x14ac:dyDescent="0.25">
      <c r="B31" s="24">
        <f t="shared" si="2"/>
        <v>14</v>
      </c>
      <c r="C31" s="29" t="s">
        <v>21</v>
      </c>
      <c r="D31" s="29"/>
      <c r="E31" s="29"/>
      <c r="F31" s="17"/>
      <c r="G31" s="32"/>
      <c r="H31" s="32">
        <v>-30882.714186331286</v>
      </c>
      <c r="I31" s="32">
        <v>-35596.603237401097</v>
      </c>
      <c r="J31" s="32">
        <v>-39619.403825001464</v>
      </c>
      <c r="K31" s="32">
        <v>-43528.942305402816</v>
      </c>
      <c r="L31" s="32">
        <v>-55262.848732235274</v>
      </c>
      <c r="M31" s="32">
        <v>-46804.18787915523</v>
      </c>
      <c r="N31" s="32">
        <v>-63739.999399619206</v>
      </c>
      <c r="O31" s="32">
        <v>-60072.479413029941</v>
      </c>
      <c r="P31" s="32">
        <v>-45489.077431082434</v>
      </c>
      <c r="Q31" s="32">
        <v>-53190.08351581452</v>
      </c>
      <c r="R31" s="32">
        <v>-45206.432375639284</v>
      </c>
      <c r="S31" s="32">
        <v>-44076.827632336332</v>
      </c>
      <c r="T31" s="32">
        <v>-37306.019938769627</v>
      </c>
      <c r="U31" s="32">
        <v>-40461.151229952869</v>
      </c>
      <c r="V31" s="32">
        <v>-27333.331515474067</v>
      </c>
      <c r="W31" s="32">
        <v>-20308.045077740739</v>
      </c>
      <c r="X31" s="32">
        <v>-21130.559044780712</v>
      </c>
      <c r="Y31" s="32">
        <v>-21837.105470535953</v>
      </c>
      <c r="Z31" s="32">
        <v>-18331.888074061782</v>
      </c>
      <c r="AA31" s="32">
        <v>-18802.698456959661</v>
      </c>
      <c r="AB31" s="32">
        <v>-20237.932448963966</v>
      </c>
      <c r="AC31" s="32">
        <v>-22173.160479798265</v>
      </c>
      <c r="AD31" s="32">
        <v>0</v>
      </c>
      <c r="AE31" s="32">
        <v>0</v>
      </c>
      <c r="AF31" s="32">
        <v>0</v>
      </c>
      <c r="AG31" s="32">
        <v>0</v>
      </c>
      <c r="AH31" s="32">
        <v>-197.44513999999998</v>
      </c>
      <c r="AI31" s="32">
        <v>0</v>
      </c>
      <c r="AJ31" s="32">
        <v>0</v>
      </c>
      <c r="AK31" s="32">
        <v>0</v>
      </c>
      <c r="AL31" s="32">
        <v>0</v>
      </c>
      <c r="AM31" s="32">
        <v>0</v>
      </c>
      <c r="AN31" s="32">
        <v>0</v>
      </c>
      <c r="AO31" s="32">
        <v>0</v>
      </c>
      <c r="AP31" s="32">
        <v>0</v>
      </c>
      <c r="AQ31" s="32">
        <v>0</v>
      </c>
      <c r="AR31" s="32">
        <v>0</v>
      </c>
      <c r="AS31" s="32">
        <v>0</v>
      </c>
      <c r="AT31" s="32">
        <v>0</v>
      </c>
      <c r="AU31" s="32">
        <v>0</v>
      </c>
      <c r="AV31" s="32">
        <v>0</v>
      </c>
    </row>
    <row r="32" spans="1:50" hidden="1" outlineLevel="1" x14ac:dyDescent="0.25">
      <c r="B32" s="24">
        <f t="shared" si="2"/>
        <v>15</v>
      </c>
      <c r="C32" s="29" t="s">
        <v>22</v>
      </c>
      <c r="D32" s="29"/>
      <c r="E32" s="29"/>
      <c r="F32" s="17"/>
      <c r="G32" s="32"/>
      <c r="H32" s="32">
        <v>-5306.8947269090922</v>
      </c>
      <c r="I32" s="32">
        <v>-676.35786230124722</v>
      </c>
      <c r="J32" s="32">
        <v>-188.057993022955</v>
      </c>
      <c r="K32" s="32">
        <v>-2109.9726892615517</v>
      </c>
      <c r="L32" s="32">
        <v>-2635.5979098173602</v>
      </c>
      <c r="M32" s="32">
        <v>8038.4199646690413</v>
      </c>
      <c r="N32" s="32">
        <v>-1933.3312084576598</v>
      </c>
      <c r="O32" s="32">
        <v>-998.07224483953723</v>
      </c>
      <c r="P32" s="32">
        <v>-1171.8885458036395</v>
      </c>
      <c r="Q32" s="32">
        <v>-245.21485688861736</v>
      </c>
      <c r="R32" s="32">
        <v>909.58520708756237</v>
      </c>
      <c r="S32" s="32">
        <v>1992.5762538158895</v>
      </c>
      <c r="T32" s="32">
        <v>-431.10184131141415</v>
      </c>
      <c r="U32" s="32">
        <v>3920.4388315834722</v>
      </c>
      <c r="V32" s="32">
        <v>3349.5658389596711</v>
      </c>
      <c r="W32" s="32">
        <v>67.306873284512861</v>
      </c>
      <c r="X32" s="32">
        <v>76.724548199491707</v>
      </c>
      <c r="Y32" s="32">
        <v>2379.0807480423127</v>
      </c>
      <c r="Z32" s="32">
        <v>209.17441973079286</v>
      </c>
      <c r="AA32" s="32">
        <v>-631.62839319776845</v>
      </c>
      <c r="AB32" s="32">
        <v>-1790.8703216932436</v>
      </c>
      <c r="AC32" s="32">
        <v>21517.125292576664</v>
      </c>
      <c r="AD32" s="32">
        <v>0</v>
      </c>
      <c r="AE32" s="32">
        <v>0</v>
      </c>
      <c r="AF32" s="32">
        <v>0</v>
      </c>
      <c r="AG32" s="32">
        <v>0</v>
      </c>
      <c r="AH32" s="32">
        <v>0</v>
      </c>
      <c r="AI32" s="32">
        <v>0</v>
      </c>
      <c r="AJ32" s="32">
        <v>0</v>
      </c>
      <c r="AK32" s="32">
        <v>0</v>
      </c>
      <c r="AL32" s="32">
        <v>0</v>
      </c>
      <c r="AM32" s="32">
        <v>0</v>
      </c>
      <c r="AN32" s="32">
        <v>0</v>
      </c>
      <c r="AO32" s="32">
        <v>0</v>
      </c>
      <c r="AP32" s="32">
        <v>0</v>
      </c>
      <c r="AQ32" s="32">
        <v>0</v>
      </c>
      <c r="AR32" s="32">
        <v>0</v>
      </c>
      <c r="AS32" s="32">
        <v>0</v>
      </c>
      <c r="AT32" s="32">
        <v>0</v>
      </c>
      <c r="AU32" s="32">
        <v>0</v>
      </c>
      <c r="AV32" s="32">
        <v>0</v>
      </c>
    </row>
    <row r="33" spans="1:50" hidden="1" outlineLevel="1" x14ac:dyDescent="0.25">
      <c r="B33" s="24">
        <f t="shared" si="2"/>
        <v>16</v>
      </c>
      <c r="C33" s="47" t="s">
        <v>12</v>
      </c>
      <c r="D33" s="29"/>
      <c r="E33" s="29"/>
      <c r="F33" s="17"/>
      <c r="G33" s="34"/>
      <c r="H33" s="34">
        <f t="shared" ref="H33:AV33" si="5">SUM(H28:H32)</f>
        <v>32052.556115668755</v>
      </c>
      <c r="I33" s="34">
        <f t="shared" si="5"/>
        <v>15600.412977916461</v>
      </c>
      <c r="J33" s="34">
        <f t="shared" si="5"/>
        <v>17776.643182275129</v>
      </c>
      <c r="K33" s="34">
        <f t="shared" si="5"/>
        <v>22795.043266486413</v>
      </c>
      <c r="L33" s="34">
        <f t="shared" si="5"/>
        <v>10170.476464618125</v>
      </c>
      <c r="M33" s="34">
        <f t="shared" si="5"/>
        <v>34048.576037488223</v>
      </c>
      <c r="N33" s="34">
        <f t="shared" si="5"/>
        <v>17759.215836166695</v>
      </c>
      <c r="O33" s="34">
        <f t="shared" si="5"/>
        <v>20130.444423978654</v>
      </c>
      <c r="P33" s="34">
        <f t="shared" si="5"/>
        <v>22714.833449193815</v>
      </c>
      <c r="Q33" s="34">
        <f t="shared" si="5"/>
        <v>18749.22006811577</v>
      </c>
      <c r="R33" s="34">
        <f t="shared" si="5"/>
        <v>34079.587963710561</v>
      </c>
      <c r="S33" s="34">
        <f t="shared" si="5"/>
        <v>43845.92023684676</v>
      </c>
      <c r="T33" s="34">
        <f t="shared" si="5"/>
        <v>48478.508264436838</v>
      </c>
      <c r="U33" s="34">
        <f t="shared" si="5"/>
        <v>49827.071442307519</v>
      </c>
      <c r="V33" s="34">
        <f t="shared" si="5"/>
        <v>69684.4345017796</v>
      </c>
      <c r="W33" s="34">
        <f t="shared" si="5"/>
        <v>67962.163741615048</v>
      </c>
      <c r="X33" s="34">
        <f t="shared" si="5"/>
        <v>52949.500793395775</v>
      </c>
      <c r="Y33" s="34">
        <f t="shared" si="5"/>
        <v>53031.498180529583</v>
      </c>
      <c r="Z33" s="34">
        <f t="shared" si="5"/>
        <v>61619.838570983571</v>
      </c>
      <c r="AA33" s="34">
        <f t="shared" si="5"/>
        <v>53571.534862334469</v>
      </c>
      <c r="AB33" s="34">
        <f t="shared" si="5"/>
        <v>54162.90848084879</v>
      </c>
      <c r="AC33" s="34">
        <f t="shared" si="5"/>
        <v>98493.707062334361</v>
      </c>
      <c r="AD33" s="34">
        <f t="shared" si="5"/>
        <v>80023.984377655492</v>
      </c>
      <c r="AE33" s="34">
        <f t="shared" si="5"/>
        <v>65025.530174275955</v>
      </c>
      <c r="AF33" s="34">
        <f t="shared" si="5"/>
        <v>60910.234466438014</v>
      </c>
      <c r="AG33" s="34">
        <f t="shared" si="5"/>
        <v>61307.380100860239</v>
      </c>
      <c r="AH33" s="34">
        <f t="shared" si="5"/>
        <v>6329.495717961071</v>
      </c>
      <c r="AI33" s="34">
        <f t="shared" si="5"/>
        <v>3035.9284112181358</v>
      </c>
      <c r="AJ33" s="34">
        <f t="shared" si="5"/>
        <v>3160.3651578527797</v>
      </c>
      <c r="AK33" s="34">
        <f t="shared" si="5"/>
        <v>2845.759883997373</v>
      </c>
      <c r="AL33" s="34">
        <f t="shared" si="5"/>
        <v>3808.8343845337458</v>
      </c>
      <c r="AM33" s="34">
        <f t="shared" si="5"/>
        <v>2851.0824047661226</v>
      </c>
      <c r="AN33" s="34">
        <f t="shared" si="5"/>
        <v>1308.1378187847795</v>
      </c>
      <c r="AO33" s="34">
        <f t="shared" si="5"/>
        <v>697.17834324798389</v>
      </c>
      <c r="AP33" s="34">
        <f t="shared" si="5"/>
        <v>710.09213761312071</v>
      </c>
      <c r="AQ33" s="34">
        <f t="shared" si="5"/>
        <v>728.6429158349938</v>
      </c>
      <c r="AR33" s="34">
        <f t="shared" si="5"/>
        <v>768.14712182091648</v>
      </c>
      <c r="AS33" s="34">
        <f t="shared" si="5"/>
        <v>0</v>
      </c>
      <c r="AT33" s="34">
        <f t="shared" si="5"/>
        <v>0</v>
      </c>
      <c r="AU33" s="34">
        <f t="shared" si="5"/>
        <v>0</v>
      </c>
      <c r="AV33" s="34">
        <f t="shared" si="5"/>
        <v>0</v>
      </c>
    </row>
    <row r="34" spans="1:50" hidden="1" outlineLevel="1" x14ac:dyDescent="0.25">
      <c r="B34" s="24">
        <f t="shared" si="2"/>
        <v>17</v>
      </c>
      <c r="C34" s="29" t="s">
        <v>23</v>
      </c>
      <c r="D34" s="29"/>
      <c r="E34" s="29"/>
      <c r="F34" s="17"/>
      <c r="G34" s="32"/>
      <c r="H34" s="32">
        <v>-12334.024315417912</v>
      </c>
      <c r="I34" s="32">
        <v>-24776.229334749401</v>
      </c>
      <c r="J34" s="32">
        <v>-6664.7719996498035</v>
      </c>
      <c r="K34" s="32">
        <v>-8159.7988517873846</v>
      </c>
      <c r="L34" s="32">
        <v>-7798.3820967767742</v>
      </c>
      <c r="M34" s="32">
        <v>-9775.6755887662403</v>
      </c>
      <c r="N34" s="32">
        <v>-10685.216537362065</v>
      </c>
      <c r="O34" s="32">
        <v>-19776.276227534145</v>
      </c>
      <c r="P34" s="32">
        <v>-11572.464581820077</v>
      </c>
      <c r="Q34" s="32">
        <v>-14190.989952417816</v>
      </c>
      <c r="R34" s="32">
        <v>-14052.119563971968</v>
      </c>
      <c r="S34" s="32">
        <v>-26544.337254341925</v>
      </c>
      <c r="T34" s="32">
        <v>-17193.066175516418</v>
      </c>
      <c r="U34" s="32">
        <v>-10281.504148754007</v>
      </c>
      <c r="V34" s="32">
        <v>-8496.8463132796205</v>
      </c>
      <c r="W34" s="32">
        <v>-616.54766851261638</v>
      </c>
      <c r="X34" s="32">
        <v>-674.62153163513426</v>
      </c>
      <c r="Y34" s="32">
        <v>-444.80840562711421</v>
      </c>
      <c r="Z34" s="32">
        <v>-261.50809361276936</v>
      </c>
      <c r="AA34" s="32">
        <v>-227.70273263200065</v>
      </c>
      <c r="AB34" s="32">
        <v>-283.79343540248146</v>
      </c>
      <c r="AC34" s="32">
        <v>-9427.1801560955737</v>
      </c>
      <c r="AD34" s="32">
        <v>0</v>
      </c>
      <c r="AE34" s="32">
        <v>0</v>
      </c>
      <c r="AF34" s="32">
        <v>0</v>
      </c>
      <c r="AG34" s="32">
        <v>0</v>
      </c>
      <c r="AH34" s="32">
        <v>0</v>
      </c>
      <c r="AI34" s="32">
        <v>0</v>
      </c>
      <c r="AJ34" s="32">
        <v>0</v>
      </c>
      <c r="AK34" s="32">
        <v>0</v>
      </c>
      <c r="AL34" s="32">
        <v>0</v>
      </c>
      <c r="AM34" s="32">
        <v>0</v>
      </c>
      <c r="AN34" s="32">
        <v>0</v>
      </c>
      <c r="AO34" s="32">
        <v>0</v>
      </c>
      <c r="AP34" s="32">
        <v>0</v>
      </c>
      <c r="AQ34" s="32">
        <v>0</v>
      </c>
      <c r="AR34" s="32">
        <v>0</v>
      </c>
      <c r="AS34" s="32">
        <v>0</v>
      </c>
      <c r="AT34" s="32">
        <v>0</v>
      </c>
      <c r="AU34" s="32">
        <v>0</v>
      </c>
      <c r="AV34" s="32">
        <v>0</v>
      </c>
    </row>
    <row r="35" spans="1:50" hidden="1" outlineLevel="1" x14ac:dyDescent="0.25">
      <c r="B35" s="24">
        <f t="shared" si="2"/>
        <v>18</v>
      </c>
      <c r="C35" s="29" t="s">
        <v>24</v>
      </c>
      <c r="D35" s="29"/>
      <c r="E35" s="29"/>
      <c r="F35" s="17"/>
      <c r="G35" s="32"/>
      <c r="H35" s="32">
        <v>-8496.0129978560471</v>
      </c>
      <c r="I35" s="32">
        <v>-6971.3739476560759</v>
      </c>
      <c r="J35" s="32">
        <v>-7605.3321169860928</v>
      </c>
      <c r="K35" s="32">
        <v>-7482.8376618231587</v>
      </c>
      <c r="L35" s="32">
        <v>-7500.0602265894258</v>
      </c>
      <c r="M35" s="32">
        <v>-6404.4672217090538</v>
      </c>
      <c r="N35" s="32">
        <v>-10696.074144583725</v>
      </c>
      <c r="O35" s="32">
        <v>2083.6305645095636</v>
      </c>
      <c r="P35" s="32">
        <v>-7722.5820698953739</v>
      </c>
      <c r="Q35" s="32">
        <v>-11145.487185744452</v>
      </c>
      <c r="R35" s="32">
        <v>-9541.6013096909937</v>
      </c>
      <c r="S35" s="32">
        <v>-12911.698231872435</v>
      </c>
      <c r="T35" s="32">
        <v>-26744.658923395593</v>
      </c>
      <c r="U35" s="32">
        <v>-37443.796092440054</v>
      </c>
      <c r="V35" s="32">
        <v>-51162.510950306736</v>
      </c>
      <c r="W35" s="32">
        <v>-59620.382600959587</v>
      </c>
      <c r="X35" s="32">
        <v>-61561.924342312777</v>
      </c>
      <c r="Y35" s="32">
        <v>-50086.260097319086</v>
      </c>
      <c r="Z35" s="32">
        <v>-48954.623031191339</v>
      </c>
      <c r="AA35" s="32">
        <v>-58142.963843666133</v>
      </c>
      <c r="AB35" s="32">
        <v>-50589.077559897036</v>
      </c>
      <c r="AC35" s="32">
        <v>-42979.788636483019</v>
      </c>
      <c r="AD35" s="32">
        <v>-87330.509444344338</v>
      </c>
      <c r="AE35" s="32">
        <v>-52041.951057316219</v>
      </c>
      <c r="AF35" s="32">
        <v>-57970.905492687467</v>
      </c>
      <c r="AG35" s="32">
        <v>-59502.345306950541</v>
      </c>
      <c r="AH35" s="32">
        <v>53076.438690580268</v>
      </c>
      <c r="AI35" s="32">
        <v>-3035.9284112181354</v>
      </c>
      <c r="AJ35" s="32">
        <v>-3160.3651578527802</v>
      </c>
      <c r="AK35" s="32">
        <v>-2845.7598839973734</v>
      </c>
      <c r="AL35" s="32">
        <v>-3645.6796852073912</v>
      </c>
      <c r="AM35" s="32">
        <v>-2851.0824047661217</v>
      </c>
      <c r="AN35" s="32">
        <v>1849.6837638106831</v>
      </c>
      <c r="AO35" s="32">
        <v>-697.178343247984</v>
      </c>
      <c r="AP35" s="32">
        <v>-710.09213761312083</v>
      </c>
      <c r="AQ35" s="32">
        <v>-728.64291583499403</v>
      </c>
      <c r="AR35" s="32">
        <v>0</v>
      </c>
      <c r="AS35" s="32">
        <v>0</v>
      </c>
      <c r="AT35" s="32">
        <v>0</v>
      </c>
      <c r="AU35" s="32">
        <v>0</v>
      </c>
      <c r="AV35" s="32">
        <v>0</v>
      </c>
    </row>
    <row r="36" spans="1:50" hidden="1" outlineLevel="1" x14ac:dyDescent="0.25">
      <c r="B36" s="24">
        <f t="shared" si="2"/>
        <v>19</v>
      </c>
      <c r="C36" s="29" t="s">
        <v>25</v>
      </c>
      <c r="D36" s="29"/>
      <c r="E36" s="29"/>
      <c r="F36" s="35"/>
      <c r="G36" s="32"/>
      <c r="H36" s="32">
        <v>0</v>
      </c>
      <c r="I36" s="32">
        <v>0</v>
      </c>
      <c r="J36" s="32">
        <v>0</v>
      </c>
      <c r="K36" s="32">
        <v>0</v>
      </c>
      <c r="L36" s="32">
        <v>10.637886493380043</v>
      </c>
      <c r="M36" s="32">
        <v>-60</v>
      </c>
      <c r="N36" s="32">
        <v>-7374.6</v>
      </c>
      <c r="O36" s="32">
        <v>-13047.494350000001</v>
      </c>
      <c r="P36" s="32">
        <v>0</v>
      </c>
      <c r="Q36" s="32">
        <v>0</v>
      </c>
      <c r="R36" s="32">
        <v>0</v>
      </c>
      <c r="S36" s="32">
        <v>0</v>
      </c>
      <c r="T36" s="32">
        <v>0</v>
      </c>
      <c r="U36" s="32">
        <v>0</v>
      </c>
      <c r="V36" s="32">
        <v>0</v>
      </c>
      <c r="W36" s="32">
        <v>-7293</v>
      </c>
      <c r="X36" s="32">
        <v>-6028.2</v>
      </c>
      <c r="Y36" s="32">
        <v>-9400</v>
      </c>
      <c r="Z36" s="32">
        <v>-4338.5286850688581</v>
      </c>
      <c r="AA36" s="32">
        <v>-2565.7752268807203</v>
      </c>
      <c r="AB36" s="32">
        <v>0</v>
      </c>
      <c r="AC36" s="32">
        <v>-19497.325088050424</v>
      </c>
      <c r="AD36" s="32">
        <v>-13600</v>
      </c>
      <c r="AE36" s="32">
        <v>-7860</v>
      </c>
      <c r="AF36" s="32">
        <v>-8599.4976000000006</v>
      </c>
      <c r="AG36" s="32">
        <v>0</v>
      </c>
      <c r="AH36" s="32">
        <v>-94714.285774999997</v>
      </c>
      <c r="AI36" s="32">
        <v>0</v>
      </c>
      <c r="AJ36" s="32">
        <v>0</v>
      </c>
      <c r="AK36" s="32">
        <v>0</v>
      </c>
      <c r="AL36" s="32">
        <v>-163.15469932635301</v>
      </c>
      <c r="AM36" s="32">
        <v>0</v>
      </c>
      <c r="AN36" s="32">
        <v>-3357.8215825000002</v>
      </c>
      <c r="AO36" s="32">
        <v>0</v>
      </c>
      <c r="AP36" s="32">
        <v>0</v>
      </c>
      <c r="AQ36" s="32">
        <v>0</v>
      </c>
      <c r="AR36" s="32">
        <v>-768.14712182091694</v>
      </c>
      <c r="AS36" s="32">
        <v>0</v>
      </c>
      <c r="AT36" s="32">
        <v>0</v>
      </c>
      <c r="AU36" s="32">
        <v>0</v>
      </c>
      <c r="AV36" s="32">
        <v>0</v>
      </c>
    </row>
    <row r="37" spans="1:50" customFormat="1" hidden="1" outlineLevel="1" x14ac:dyDescent="0.25">
      <c r="A37" s="1"/>
      <c r="B37" s="24">
        <f t="shared" si="2"/>
        <v>20</v>
      </c>
      <c r="C37" s="48" t="s">
        <v>26</v>
      </c>
      <c r="D37" s="1"/>
      <c r="E37" s="36"/>
      <c r="F37" s="36"/>
      <c r="G37" s="34"/>
      <c r="H37" s="34">
        <f t="shared" ref="H37:AV37" si="6">SUM(H33:H36)</f>
        <v>11222.518802394796</v>
      </c>
      <c r="I37" s="34">
        <f t="shared" si="6"/>
        <v>-16147.190304489017</v>
      </c>
      <c r="J37" s="34">
        <f t="shared" si="6"/>
        <v>3506.5390656392328</v>
      </c>
      <c r="K37" s="34">
        <f t="shared" si="6"/>
        <v>7152.4067528758687</v>
      </c>
      <c r="L37" s="34">
        <f t="shared" si="6"/>
        <v>-5117.3279722546949</v>
      </c>
      <c r="M37" s="34">
        <f t="shared" si="6"/>
        <v>17808.433227012931</v>
      </c>
      <c r="N37" s="34">
        <f t="shared" si="6"/>
        <v>-10996.674845779095</v>
      </c>
      <c r="O37" s="34">
        <f t="shared" si="6"/>
        <v>-10609.695589045929</v>
      </c>
      <c r="P37" s="34">
        <f t="shared" si="6"/>
        <v>3419.786797478364</v>
      </c>
      <c r="Q37" s="34">
        <f t="shared" si="6"/>
        <v>-6587.2570700464985</v>
      </c>
      <c r="R37" s="34">
        <f t="shared" si="6"/>
        <v>10485.867090047601</v>
      </c>
      <c r="S37" s="34">
        <f t="shared" si="6"/>
        <v>4389.8847506324</v>
      </c>
      <c r="T37" s="34">
        <f t="shared" si="6"/>
        <v>4540.7831655248265</v>
      </c>
      <c r="U37" s="34">
        <f t="shared" si="6"/>
        <v>2101.7712011134572</v>
      </c>
      <c r="V37" s="34">
        <f t="shared" si="6"/>
        <v>10025.077238193247</v>
      </c>
      <c r="W37" s="34">
        <f t="shared" si="6"/>
        <v>432.23347214284149</v>
      </c>
      <c r="X37" s="34">
        <f t="shared" si="6"/>
        <v>-15315.24508055214</v>
      </c>
      <c r="Y37" s="34">
        <f t="shared" si="6"/>
        <v>-6899.5703224166136</v>
      </c>
      <c r="Z37" s="34">
        <f t="shared" si="6"/>
        <v>8065.1787611106038</v>
      </c>
      <c r="AA37" s="34">
        <f t="shared" si="6"/>
        <v>-7364.9069408443866</v>
      </c>
      <c r="AB37" s="34">
        <f t="shared" si="6"/>
        <v>3290.0374855492701</v>
      </c>
      <c r="AC37" s="34">
        <f t="shared" si="6"/>
        <v>26589.413181705339</v>
      </c>
      <c r="AD37" s="34">
        <f t="shared" si="6"/>
        <v>-20906.525066688846</v>
      </c>
      <c r="AE37" s="34">
        <f t="shared" si="6"/>
        <v>5123.579116959736</v>
      </c>
      <c r="AF37" s="34">
        <f t="shared" si="6"/>
        <v>-5660.1686262494532</v>
      </c>
      <c r="AG37" s="34">
        <f t="shared" si="6"/>
        <v>1805.0347939096973</v>
      </c>
      <c r="AH37" s="34">
        <f t="shared" si="6"/>
        <v>-35308.351366458657</v>
      </c>
      <c r="AI37" s="34">
        <f t="shared" si="6"/>
        <v>4.5474735088646412E-13</v>
      </c>
      <c r="AJ37" s="34">
        <f t="shared" si="6"/>
        <v>-4.5474735088646412E-13</v>
      </c>
      <c r="AK37" s="34">
        <f t="shared" si="6"/>
        <v>-4.5474735088646412E-13</v>
      </c>
      <c r="AL37" s="34">
        <f t="shared" si="6"/>
        <v>1.5916157281026244E-12</v>
      </c>
      <c r="AM37" s="34">
        <f t="shared" si="6"/>
        <v>9.0949470177292824E-13</v>
      </c>
      <c r="AN37" s="34">
        <f t="shared" si="6"/>
        <v>-199.99999990453762</v>
      </c>
      <c r="AO37" s="34">
        <f t="shared" si="6"/>
        <v>-1.1368683772161603E-13</v>
      </c>
      <c r="AP37" s="34">
        <f t="shared" si="6"/>
        <v>-1.1368683772161603E-13</v>
      </c>
      <c r="AQ37" s="34">
        <f t="shared" si="6"/>
        <v>-2.2737367544323206E-13</v>
      </c>
      <c r="AR37" s="34">
        <f t="shared" si="6"/>
        <v>0</v>
      </c>
      <c r="AS37" s="34">
        <f t="shared" si="6"/>
        <v>0</v>
      </c>
      <c r="AT37" s="34">
        <f t="shared" si="6"/>
        <v>0</v>
      </c>
      <c r="AU37" s="34">
        <f t="shared" si="6"/>
        <v>0</v>
      </c>
      <c r="AV37" s="34">
        <f t="shared" si="6"/>
        <v>0</v>
      </c>
      <c r="AW37" s="1"/>
      <c r="AX37" s="1"/>
    </row>
    <row r="38" spans="1:50" customFormat="1" ht="15.75" hidden="1" outlineLevel="1" thickBot="1" x14ac:dyDescent="0.3">
      <c r="A38" s="1"/>
      <c r="B38" s="24">
        <f t="shared" si="2"/>
        <v>21</v>
      </c>
      <c r="C38" s="49" t="s">
        <v>27</v>
      </c>
      <c r="D38" s="37"/>
      <c r="E38" s="38"/>
      <c r="F38" s="38"/>
      <c r="G38" s="39">
        <v>21154.671471669659</v>
      </c>
      <c r="H38" s="40">
        <f t="shared" ref="H38:AV38" si="7">H37+G38</f>
        <v>32377.190274064455</v>
      </c>
      <c r="I38" s="40">
        <f t="shared" si="7"/>
        <v>16229.999969575438</v>
      </c>
      <c r="J38" s="40">
        <f t="shared" si="7"/>
        <v>19736.539035214671</v>
      </c>
      <c r="K38" s="40">
        <f t="shared" si="7"/>
        <v>26888.945788090539</v>
      </c>
      <c r="L38" s="40">
        <f t="shared" si="7"/>
        <v>21771.617815835845</v>
      </c>
      <c r="M38" s="40">
        <f t="shared" si="7"/>
        <v>39580.051042848776</v>
      </c>
      <c r="N38" s="40">
        <f t="shared" si="7"/>
        <v>28583.37619706968</v>
      </c>
      <c r="O38" s="40">
        <f t="shared" si="7"/>
        <v>17973.680608023751</v>
      </c>
      <c r="P38" s="40">
        <f t="shared" si="7"/>
        <v>21393.467405502117</v>
      </c>
      <c r="Q38" s="40">
        <f t="shared" si="7"/>
        <v>14806.210335455618</v>
      </c>
      <c r="R38" s="40">
        <f t="shared" si="7"/>
        <v>25292.077425503219</v>
      </c>
      <c r="S38" s="40">
        <f t="shared" si="7"/>
        <v>29681.962176135617</v>
      </c>
      <c r="T38" s="40">
        <f t="shared" si="7"/>
        <v>34222.74534166044</v>
      </c>
      <c r="U38" s="40">
        <f t="shared" si="7"/>
        <v>36324.516542773898</v>
      </c>
      <c r="V38" s="40">
        <f t="shared" si="7"/>
        <v>46349.593780967145</v>
      </c>
      <c r="W38" s="40">
        <f t="shared" si="7"/>
        <v>46781.827253109986</v>
      </c>
      <c r="X38" s="40">
        <f t="shared" si="7"/>
        <v>31466.582172557846</v>
      </c>
      <c r="Y38" s="40">
        <f t="shared" si="7"/>
        <v>24567.011850141233</v>
      </c>
      <c r="Z38" s="40">
        <f t="shared" si="7"/>
        <v>32632.190611251837</v>
      </c>
      <c r="AA38" s="40">
        <f t="shared" si="7"/>
        <v>25267.283670407451</v>
      </c>
      <c r="AB38" s="40">
        <f t="shared" si="7"/>
        <v>28557.321155956721</v>
      </c>
      <c r="AC38" s="40">
        <f t="shared" si="7"/>
        <v>55146.734337662056</v>
      </c>
      <c r="AD38" s="40">
        <f t="shared" si="7"/>
        <v>34240.20927097321</v>
      </c>
      <c r="AE38" s="40">
        <f t="shared" si="7"/>
        <v>39363.788387932946</v>
      </c>
      <c r="AF38" s="40">
        <f t="shared" si="7"/>
        <v>33703.619761683491</v>
      </c>
      <c r="AG38" s="40">
        <f t="shared" si="7"/>
        <v>35508.654555593188</v>
      </c>
      <c r="AH38" s="40">
        <f t="shared" si="7"/>
        <v>200.30318913453084</v>
      </c>
      <c r="AI38" s="40">
        <f t="shared" si="7"/>
        <v>200.30318913453129</v>
      </c>
      <c r="AJ38" s="40">
        <f t="shared" si="7"/>
        <v>200.30318913453084</v>
      </c>
      <c r="AK38" s="40">
        <f t="shared" si="7"/>
        <v>200.30318913453038</v>
      </c>
      <c r="AL38" s="40">
        <f t="shared" si="7"/>
        <v>200.30318913453198</v>
      </c>
      <c r="AM38" s="40">
        <f t="shared" si="7"/>
        <v>200.30318913453289</v>
      </c>
      <c r="AN38" s="40">
        <f t="shared" si="7"/>
        <v>0.30318922999526876</v>
      </c>
      <c r="AO38" s="40">
        <f t="shared" si="7"/>
        <v>0.30318922999515507</v>
      </c>
      <c r="AP38" s="40">
        <f t="shared" si="7"/>
        <v>0.30318922999504139</v>
      </c>
      <c r="AQ38" s="40">
        <f t="shared" si="7"/>
        <v>0.30318922999481401</v>
      </c>
      <c r="AR38" s="40">
        <f t="shared" si="7"/>
        <v>0.30318922999481401</v>
      </c>
      <c r="AS38" s="40">
        <f t="shared" si="7"/>
        <v>0.30318922999481401</v>
      </c>
      <c r="AT38" s="40">
        <f t="shared" si="7"/>
        <v>0.30318922999481401</v>
      </c>
      <c r="AU38" s="40">
        <f t="shared" si="7"/>
        <v>0.30318922999481401</v>
      </c>
      <c r="AV38" s="40">
        <f t="shared" si="7"/>
        <v>0.30318922999481401</v>
      </c>
      <c r="AW38" s="1"/>
      <c r="AX38" s="1"/>
    </row>
    <row r="39" spans="1:50" customFormat="1" hidden="1" outlineLevel="1" x14ac:dyDescent="0.25">
      <c r="A39" s="1"/>
      <c r="B39" s="41"/>
      <c r="C39" s="1"/>
      <c r="D39" s="1"/>
      <c r="E39" s="50"/>
      <c r="F39" s="50"/>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1"/>
      <c r="AX39" s="1"/>
    </row>
    <row r="40" spans="1:50" customFormat="1" hidden="1" outlineLevel="1" x14ac:dyDescent="0.25">
      <c r="A40" s="1"/>
      <c r="B40" s="1"/>
      <c r="C40" s="1"/>
      <c r="D40" s="1"/>
      <c r="E40" s="1"/>
      <c r="F40" s="1"/>
      <c r="G40" s="43"/>
      <c r="H40" s="43"/>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0" s="29" customFormat="1" collapsed="1" x14ac:dyDescent="0.25">
      <c r="F41" s="17"/>
      <c r="G41" s="44"/>
      <c r="H41" s="17"/>
      <c r="I41" s="17"/>
      <c r="J41" s="17"/>
      <c r="K41" s="17"/>
      <c r="L41" s="44"/>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
      <c r="AM41" s="1"/>
      <c r="AN41" s="1"/>
      <c r="AO41" s="1"/>
      <c r="AP41" s="1"/>
      <c r="AQ41" s="1"/>
      <c r="AR41" s="1"/>
      <c r="AS41" s="1"/>
      <c r="AT41" s="1"/>
      <c r="AU41" s="1"/>
      <c r="AV41" s="1"/>
      <c r="AW41" s="1"/>
      <c r="AX41" s="1"/>
    </row>
    <row r="42" spans="1:50" x14ac:dyDescent="0.25">
      <c r="B42" s="12"/>
      <c r="C42" s="13"/>
      <c r="D42" s="13"/>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row>
    <row r="43" spans="1:50" ht="21.75" thickBot="1" x14ac:dyDescent="0.4">
      <c r="A43" s="1">
        <v>2</v>
      </c>
      <c r="B43" s="12"/>
      <c r="C43" s="14" t="s">
        <v>14</v>
      </c>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row>
    <row r="44" spans="1:50" hidden="1" outlineLevel="1" x14ac:dyDescent="0.25"/>
    <row r="45" spans="1:50" hidden="1" outlineLevel="1" x14ac:dyDescent="0.25">
      <c r="C45" s="18" t="str">
        <f>+"Cash Flow "&amp;C43&amp;" - [000' EUR]"</f>
        <v>Cash Flow Chile - [000' EUR]</v>
      </c>
      <c r="D45" s="19"/>
      <c r="E45" s="19"/>
      <c r="F45" s="20"/>
      <c r="G45" s="19"/>
      <c r="H45" s="21"/>
      <c r="I45" s="21"/>
      <c r="J45" s="21"/>
      <c r="K45" s="21"/>
    </row>
    <row r="46" spans="1:50" hidden="1" outlineLevel="1" x14ac:dyDescent="0.25">
      <c r="C46" s="22" t="s">
        <v>0</v>
      </c>
      <c r="D46" s="22"/>
      <c r="E46" s="22"/>
      <c r="F46" s="23"/>
      <c r="G46" s="23"/>
      <c r="H46" s="64">
        <f t="shared" ref="H46:AV46" si="8">+H8</f>
        <v>2020</v>
      </c>
      <c r="I46" s="64">
        <f t="shared" si="8"/>
        <v>2021</v>
      </c>
      <c r="J46" s="64">
        <f t="shared" si="8"/>
        <v>2022</v>
      </c>
      <c r="K46" s="64">
        <f t="shared" si="8"/>
        <v>2023</v>
      </c>
      <c r="L46" s="64">
        <f t="shared" si="8"/>
        <v>2024</v>
      </c>
      <c r="M46" s="64">
        <f t="shared" si="8"/>
        <v>2025</v>
      </c>
      <c r="N46" s="64">
        <f t="shared" si="8"/>
        <v>2026</v>
      </c>
      <c r="O46" s="64">
        <f t="shared" si="8"/>
        <v>2027</v>
      </c>
      <c r="P46" s="64">
        <f t="shared" si="8"/>
        <v>2028</v>
      </c>
      <c r="Q46" s="64">
        <f t="shared" si="8"/>
        <v>2029</v>
      </c>
      <c r="R46" s="64">
        <f t="shared" si="8"/>
        <v>2030</v>
      </c>
      <c r="S46" s="64">
        <f t="shared" si="8"/>
        <v>2031</v>
      </c>
      <c r="T46" s="64">
        <f t="shared" si="8"/>
        <v>2032</v>
      </c>
      <c r="U46" s="64">
        <f t="shared" si="8"/>
        <v>2033</v>
      </c>
      <c r="V46" s="64">
        <f t="shared" si="8"/>
        <v>2034</v>
      </c>
      <c r="W46" s="64">
        <f t="shared" si="8"/>
        <v>2035</v>
      </c>
      <c r="X46" s="64">
        <f t="shared" si="8"/>
        <v>2036</v>
      </c>
      <c r="Y46" s="64">
        <f t="shared" si="8"/>
        <v>2037</v>
      </c>
      <c r="Z46" s="64">
        <f t="shared" si="8"/>
        <v>2038</v>
      </c>
      <c r="AA46" s="64">
        <f t="shared" si="8"/>
        <v>2039</v>
      </c>
      <c r="AB46" s="64">
        <f t="shared" si="8"/>
        <v>2040</v>
      </c>
      <c r="AC46" s="64">
        <f t="shared" si="8"/>
        <v>2041</v>
      </c>
      <c r="AD46" s="64">
        <f t="shared" si="8"/>
        <v>2042</v>
      </c>
      <c r="AE46" s="64">
        <f t="shared" si="8"/>
        <v>2043</v>
      </c>
      <c r="AF46" s="64">
        <f t="shared" si="8"/>
        <v>2044</v>
      </c>
      <c r="AG46" s="64">
        <f t="shared" si="8"/>
        <v>2045</v>
      </c>
      <c r="AH46" s="64">
        <f t="shared" si="8"/>
        <v>2046</v>
      </c>
      <c r="AI46" s="64">
        <f t="shared" si="8"/>
        <v>2047</v>
      </c>
      <c r="AJ46" s="64">
        <f t="shared" si="8"/>
        <v>2048</v>
      </c>
      <c r="AK46" s="64">
        <f t="shared" si="8"/>
        <v>2049</v>
      </c>
      <c r="AL46" s="64">
        <f t="shared" si="8"/>
        <v>2050</v>
      </c>
      <c r="AM46" s="64">
        <f t="shared" si="8"/>
        <v>2051</v>
      </c>
      <c r="AN46" s="64">
        <f t="shared" si="8"/>
        <v>2052</v>
      </c>
      <c r="AO46" s="64">
        <f t="shared" si="8"/>
        <v>2053</v>
      </c>
      <c r="AP46" s="64">
        <f t="shared" si="8"/>
        <v>2054</v>
      </c>
      <c r="AQ46" s="64">
        <f t="shared" si="8"/>
        <v>2055</v>
      </c>
      <c r="AR46" s="64">
        <f t="shared" si="8"/>
        <v>2056</v>
      </c>
      <c r="AS46" s="64">
        <f t="shared" si="8"/>
        <v>2057</v>
      </c>
      <c r="AT46" s="64">
        <f t="shared" si="8"/>
        <v>2058</v>
      </c>
      <c r="AU46" s="64">
        <f t="shared" si="8"/>
        <v>2059</v>
      </c>
      <c r="AV46" s="64">
        <f t="shared" si="8"/>
        <v>2060</v>
      </c>
    </row>
    <row r="47" spans="1:50" hidden="1" outlineLevel="1" x14ac:dyDescent="0.25">
      <c r="B47" s="24">
        <f t="shared" ref="B47:C62" si="9">+B18</f>
        <v>1</v>
      </c>
      <c r="C47" s="45" t="str">
        <f t="shared" si="9"/>
        <v>Traffic Revenues</v>
      </c>
      <c r="D47" s="25"/>
      <c r="E47" s="25"/>
      <c r="F47" s="26"/>
      <c r="G47" s="27"/>
      <c r="H47" s="27">
        <v>31730.549528630072</v>
      </c>
      <c r="I47" s="27">
        <v>49542.863239862629</v>
      </c>
      <c r="J47" s="27">
        <v>69450.692306069905</v>
      </c>
      <c r="K47" s="27">
        <v>125623.53616872065</v>
      </c>
      <c r="L47" s="27">
        <v>136748.3342764478</v>
      </c>
      <c r="M47" s="27">
        <v>147379.35277253739</v>
      </c>
      <c r="N47" s="27">
        <v>159330.77747421074</v>
      </c>
      <c r="O47" s="27">
        <v>172292.04959184997</v>
      </c>
      <c r="P47" s="27">
        <v>187076.35397810454</v>
      </c>
      <c r="Q47" s="27">
        <v>203001.85827281323</v>
      </c>
      <c r="R47" s="27">
        <v>219257.0538924493</v>
      </c>
      <c r="S47" s="27">
        <v>236649.19881153325</v>
      </c>
      <c r="T47" s="27">
        <v>255636.84418375921</v>
      </c>
      <c r="U47" s="27">
        <v>234459.13547065383</v>
      </c>
      <c r="V47" s="27">
        <v>148670.52556923023</v>
      </c>
      <c r="W47" s="27">
        <v>153381.76711665501</v>
      </c>
      <c r="X47" s="27">
        <v>162537.58583937876</v>
      </c>
      <c r="Y47" s="27">
        <v>172033.75035096405</v>
      </c>
      <c r="Z47" s="27">
        <v>181747.60647649463</v>
      </c>
      <c r="AA47" s="27">
        <v>191661.89690052604</v>
      </c>
      <c r="AB47" s="27">
        <v>201830.80790891752</v>
      </c>
      <c r="AC47" s="27">
        <v>206667.58497992973</v>
      </c>
      <c r="AD47" s="27">
        <v>189081.13386979271</v>
      </c>
      <c r="AE47" s="27">
        <v>187343.55347086178</v>
      </c>
      <c r="AF47" s="27">
        <v>196039.7373732274</v>
      </c>
      <c r="AG47" s="27">
        <v>187584.63463622815</v>
      </c>
      <c r="AH47" s="27">
        <v>217081.09839235444</v>
      </c>
      <c r="AI47" s="27">
        <v>163273.5410745742</v>
      </c>
      <c r="AJ47" s="27">
        <v>169971.75434890078</v>
      </c>
      <c r="AK47" s="27">
        <v>176923.39350195191</v>
      </c>
      <c r="AL47" s="27">
        <v>184138.70192634853</v>
      </c>
      <c r="AM47" s="27">
        <v>91722.815301121183</v>
      </c>
      <c r="AN47" s="27">
        <v>0</v>
      </c>
      <c r="AO47" s="27">
        <v>0</v>
      </c>
      <c r="AP47" s="27">
        <v>0</v>
      </c>
      <c r="AQ47" s="27">
        <v>0</v>
      </c>
      <c r="AR47" s="27">
        <v>0</v>
      </c>
      <c r="AS47" s="27">
        <v>0</v>
      </c>
      <c r="AT47" s="27">
        <v>0</v>
      </c>
      <c r="AU47" s="27">
        <v>0</v>
      </c>
      <c r="AV47" s="27">
        <v>0</v>
      </c>
    </row>
    <row r="48" spans="1:50" hidden="1" outlineLevel="1" x14ac:dyDescent="0.25">
      <c r="B48" s="24">
        <f t="shared" si="9"/>
        <v>2</v>
      </c>
      <c r="C48" s="29" t="str">
        <f t="shared" si="9"/>
        <v>Revenues without traffic risk</v>
      </c>
      <c r="D48" s="29"/>
      <c r="E48" s="29"/>
      <c r="F48" s="17"/>
      <c r="G48" s="30"/>
      <c r="H48" s="30">
        <v>18913.485521843264</v>
      </c>
      <c r="I48" s="30">
        <v>49994.024811223935</v>
      </c>
      <c r="J48" s="30">
        <v>33838.047217523606</v>
      </c>
      <c r="K48" s="30">
        <v>37451.039759969797</v>
      </c>
      <c r="L48" s="30">
        <v>38679.444686325369</v>
      </c>
      <c r="M48" s="30">
        <v>39981.560933538516</v>
      </c>
      <c r="N48" s="30">
        <v>41120.629020623361</v>
      </c>
      <c r="O48" s="30">
        <v>42332.915693325987</v>
      </c>
      <c r="P48" s="30">
        <v>33019.568020869025</v>
      </c>
      <c r="Q48" s="30">
        <v>34041.045649711443</v>
      </c>
      <c r="R48" s="30">
        <v>27789.967185031852</v>
      </c>
      <c r="S48" s="30">
        <v>28585.545302012826</v>
      </c>
      <c r="T48" s="30">
        <v>29767.29204817654</v>
      </c>
      <c r="U48" s="30">
        <v>19776.992200669712</v>
      </c>
      <c r="V48" s="30">
        <v>20378.530076196963</v>
      </c>
      <c r="W48" s="30">
        <v>0</v>
      </c>
      <c r="X48" s="30">
        <v>0</v>
      </c>
      <c r="Y48" s="30">
        <v>0</v>
      </c>
      <c r="Z48" s="30">
        <v>0</v>
      </c>
      <c r="AA48" s="30">
        <v>0</v>
      </c>
      <c r="AB48" s="30">
        <v>0</v>
      </c>
      <c r="AC48" s="30">
        <v>0</v>
      </c>
      <c r="AD48" s="30">
        <v>0</v>
      </c>
      <c r="AE48" s="30">
        <v>0</v>
      </c>
      <c r="AF48" s="30">
        <v>0</v>
      </c>
      <c r="AG48" s="30">
        <v>0</v>
      </c>
      <c r="AH48" s="30">
        <v>0</v>
      </c>
      <c r="AI48" s="30">
        <v>0</v>
      </c>
      <c r="AJ48" s="30">
        <v>0</v>
      </c>
      <c r="AK48" s="30">
        <v>0</v>
      </c>
      <c r="AL48" s="30">
        <v>0</v>
      </c>
      <c r="AM48" s="30">
        <v>0</v>
      </c>
      <c r="AN48" s="30">
        <v>0</v>
      </c>
      <c r="AO48" s="30">
        <v>0</v>
      </c>
      <c r="AP48" s="30">
        <v>0</v>
      </c>
      <c r="AQ48" s="30">
        <v>0</v>
      </c>
      <c r="AR48" s="30">
        <v>0</v>
      </c>
      <c r="AS48" s="30">
        <v>0</v>
      </c>
      <c r="AT48" s="30">
        <v>0</v>
      </c>
      <c r="AU48" s="30">
        <v>0</v>
      </c>
      <c r="AV48" s="30">
        <v>0</v>
      </c>
    </row>
    <row r="49" spans="2:48" hidden="1" outlineLevel="1" x14ac:dyDescent="0.25">
      <c r="B49" s="24">
        <f t="shared" si="9"/>
        <v>3</v>
      </c>
      <c r="C49" s="29" t="str">
        <f t="shared" si="9"/>
        <v>Operating Costs</v>
      </c>
      <c r="D49" s="29"/>
      <c r="E49" s="29"/>
      <c r="F49" s="17"/>
      <c r="G49" s="30"/>
      <c r="H49" s="30">
        <v>-14114.534284249599</v>
      </c>
      <c r="I49" s="30">
        <v>-14149.493459005298</v>
      </c>
      <c r="J49" s="30">
        <v>-22545.457828620827</v>
      </c>
      <c r="K49" s="30">
        <v>-36321.840091547383</v>
      </c>
      <c r="L49" s="30">
        <v>-35596.731404792838</v>
      </c>
      <c r="M49" s="30">
        <v>-40311.398482607634</v>
      </c>
      <c r="N49" s="30">
        <v>-40715.298961183129</v>
      </c>
      <c r="O49" s="30">
        <v>-40403.986296302865</v>
      </c>
      <c r="P49" s="30">
        <v>-42275.26401499522</v>
      </c>
      <c r="Q49" s="30">
        <v>-43848.411893104421</v>
      </c>
      <c r="R49" s="30">
        <v>-45283.64315546133</v>
      </c>
      <c r="S49" s="30">
        <v>-45950.40421198526</v>
      </c>
      <c r="T49" s="30">
        <v>-46231.028348685912</v>
      </c>
      <c r="U49" s="30">
        <v>-40242.493208027794</v>
      </c>
      <c r="V49" s="30">
        <v>-27601.106771641298</v>
      </c>
      <c r="W49" s="30">
        <v>-27498.392772951509</v>
      </c>
      <c r="X49" s="30">
        <v>-28571.537376662862</v>
      </c>
      <c r="Y49" s="30">
        <v>-29677.559976870067</v>
      </c>
      <c r="Z49" s="30">
        <v>-30850.006143847651</v>
      </c>
      <c r="AA49" s="30">
        <v>-32007.325391868973</v>
      </c>
      <c r="AB49" s="30">
        <v>-33222.567667246054</v>
      </c>
      <c r="AC49" s="30">
        <v>-33632.537699197084</v>
      </c>
      <c r="AD49" s="30">
        <v>-29436.578964777014</v>
      </c>
      <c r="AE49" s="30">
        <v>-28865.359905796995</v>
      </c>
      <c r="AF49" s="30">
        <v>-29926.398410356163</v>
      </c>
      <c r="AG49" s="30">
        <v>-28982.38885971516</v>
      </c>
      <c r="AH49" s="30">
        <v>-27101.364140168327</v>
      </c>
      <c r="AI49" s="30">
        <v>-26242.52168497055</v>
      </c>
      <c r="AJ49" s="30">
        <v>-27255.177076509623</v>
      </c>
      <c r="AK49" s="30">
        <v>-28308.9096369865</v>
      </c>
      <c r="AL49" s="30">
        <v>-29481.615220941403</v>
      </c>
      <c r="AM49" s="30">
        <v>-16601.146652287141</v>
      </c>
      <c r="AN49" s="30">
        <v>-346.35379168409384</v>
      </c>
      <c r="AO49" s="30">
        <v>0</v>
      </c>
      <c r="AP49" s="30">
        <v>0</v>
      </c>
      <c r="AQ49" s="30">
        <v>0</v>
      </c>
      <c r="AR49" s="30">
        <v>0</v>
      </c>
      <c r="AS49" s="30">
        <v>0</v>
      </c>
      <c r="AT49" s="30">
        <v>0</v>
      </c>
      <c r="AU49" s="30">
        <v>0</v>
      </c>
      <c r="AV49" s="30">
        <v>0</v>
      </c>
    </row>
    <row r="50" spans="2:48" hidden="1" outlineLevel="1" x14ac:dyDescent="0.25">
      <c r="B50" s="24">
        <f t="shared" si="9"/>
        <v>4</v>
      </c>
      <c r="C50" s="29" t="str">
        <f t="shared" si="9"/>
        <v>Investment &amp; Capex</v>
      </c>
      <c r="D50" s="29"/>
      <c r="E50" s="29"/>
      <c r="F50" s="17"/>
      <c r="G50" s="30"/>
      <c r="H50" s="30">
        <v>-148511.36117826749</v>
      </c>
      <c r="I50" s="30">
        <v>-167294.80828758483</v>
      </c>
      <c r="J50" s="30">
        <v>-61733.743127237147</v>
      </c>
      <c r="K50" s="30">
        <v>-34223.278586660424</v>
      </c>
      <c r="L50" s="30">
        <v>-147340.98722307468</v>
      </c>
      <c r="M50" s="30">
        <v>-168163.30790839333</v>
      </c>
      <c r="N50" s="30">
        <v>-93389.955290104364</v>
      </c>
      <c r="O50" s="30">
        <v>0</v>
      </c>
      <c r="P50" s="30">
        <v>0</v>
      </c>
      <c r="Q50" s="30">
        <v>0</v>
      </c>
      <c r="R50" s="30">
        <v>0</v>
      </c>
      <c r="S50" s="30">
        <v>0</v>
      </c>
      <c r="T50" s="30">
        <v>0</v>
      </c>
      <c r="U50" s="30">
        <v>0</v>
      </c>
      <c r="V50" s="30">
        <v>0</v>
      </c>
      <c r="W50" s="30">
        <v>0</v>
      </c>
      <c r="X50" s="30">
        <v>0</v>
      </c>
      <c r="Y50" s="30">
        <v>0</v>
      </c>
      <c r="Z50" s="30">
        <v>0</v>
      </c>
      <c r="AA50" s="30">
        <v>0</v>
      </c>
      <c r="AB50" s="30">
        <v>0</v>
      </c>
      <c r="AC50" s="30">
        <v>0</v>
      </c>
      <c r="AD50" s="30">
        <v>0</v>
      </c>
      <c r="AE50" s="30">
        <v>0</v>
      </c>
      <c r="AF50" s="30">
        <v>0</v>
      </c>
      <c r="AG50" s="30">
        <v>0</v>
      </c>
      <c r="AH50" s="30">
        <v>0</v>
      </c>
      <c r="AI50" s="30">
        <v>0</v>
      </c>
      <c r="AJ50" s="30">
        <v>0</v>
      </c>
      <c r="AK50" s="30">
        <v>0</v>
      </c>
      <c r="AL50" s="30">
        <v>0</v>
      </c>
      <c r="AM50" s="30">
        <v>0</v>
      </c>
      <c r="AN50" s="30">
        <v>0</v>
      </c>
      <c r="AO50" s="30">
        <v>0</v>
      </c>
      <c r="AP50" s="30">
        <v>0</v>
      </c>
      <c r="AQ50" s="30">
        <v>0</v>
      </c>
      <c r="AR50" s="30">
        <v>0</v>
      </c>
      <c r="AS50" s="30">
        <v>0</v>
      </c>
      <c r="AT50" s="30">
        <v>0</v>
      </c>
      <c r="AU50" s="30">
        <v>0</v>
      </c>
      <c r="AV50" s="30">
        <v>0</v>
      </c>
    </row>
    <row r="51" spans="2:48" hidden="1" outlineLevel="1" x14ac:dyDescent="0.25">
      <c r="B51" s="24">
        <f t="shared" si="9"/>
        <v>5</v>
      </c>
      <c r="C51" s="1" t="str">
        <f t="shared" si="9"/>
        <v>Maintenance Costs</v>
      </c>
      <c r="F51" s="31"/>
      <c r="G51" s="30"/>
      <c r="H51" s="30">
        <v>-1366.213440616747</v>
      </c>
      <c r="I51" s="30">
        <v>-3727.2073373714306</v>
      </c>
      <c r="J51" s="30">
        <v>-5042.0858171823347</v>
      </c>
      <c r="K51" s="30">
        <v>-2622.4369821550517</v>
      </c>
      <c r="L51" s="30">
        <v>-5459.1622957435902</v>
      </c>
      <c r="M51" s="30">
        <v>-2012.3575558805608</v>
      </c>
      <c r="N51" s="30">
        <v>-6055.082568400906</v>
      </c>
      <c r="O51" s="30">
        <v>-9143.1075059951472</v>
      </c>
      <c r="P51" s="30">
        <v>-10391.221120308543</v>
      </c>
      <c r="Q51" s="30">
        <v>-12683.301316868572</v>
      </c>
      <c r="R51" s="30">
        <v>-13066.116525054282</v>
      </c>
      <c r="S51" s="30">
        <v>-12190.571374233015</v>
      </c>
      <c r="T51" s="30">
        <v>341.05768373768058</v>
      </c>
      <c r="U51" s="30">
        <v>-16947.87653066454</v>
      </c>
      <c r="V51" s="30">
        <v>-7598.5928053000307</v>
      </c>
      <c r="W51" s="30">
        <v>-6734.3077744636967</v>
      </c>
      <c r="X51" s="30">
        <v>-7532.3492028249648</v>
      </c>
      <c r="Y51" s="30">
        <v>-6283.104986265781</v>
      </c>
      <c r="Z51" s="30">
        <v>-6355.7009737517183</v>
      </c>
      <c r="AA51" s="30">
        <v>-5981.8964739904141</v>
      </c>
      <c r="AB51" s="30">
        <v>-4829.2267018608645</v>
      </c>
      <c r="AC51" s="30">
        <v>-2763.2432678309542</v>
      </c>
      <c r="AD51" s="30">
        <v>-2299.7669950021068</v>
      </c>
      <c r="AE51" s="30">
        <v>-4480.6794050530634</v>
      </c>
      <c r="AF51" s="30">
        <v>-6704.2112805454544</v>
      </c>
      <c r="AG51" s="30">
        <v>-8243.7472879226425</v>
      </c>
      <c r="AH51" s="30">
        <v>-10497.947063860733</v>
      </c>
      <c r="AI51" s="30">
        <v>-11038.948931820452</v>
      </c>
      <c r="AJ51" s="30">
        <v>-8588.400898449825</v>
      </c>
      <c r="AK51" s="30">
        <v>-5603.0690717916686</v>
      </c>
      <c r="AL51" s="30">
        <v>9085.1153252345975</v>
      </c>
      <c r="AM51" s="30">
        <v>-12525.557127600159</v>
      </c>
      <c r="AN51" s="30">
        <v>0</v>
      </c>
      <c r="AO51" s="30">
        <v>0</v>
      </c>
      <c r="AP51" s="30">
        <v>0</v>
      </c>
      <c r="AQ51" s="30">
        <v>0</v>
      </c>
      <c r="AR51" s="30">
        <v>0</v>
      </c>
      <c r="AS51" s="30">
        <v>0</v>
      </c>
      <c r="AT51" s="30">
        <v>0</v>
      </c>
      <c r="AU51" s="30">
        <v>0</v>
      </c>
      <c r="AV51" s="30">
        <v>0</v>
      </c>
    </row>
    <row r="52" spans="2:48" hidden="1" outlineLevel="1" x14ac:dyDescent="0.25">
      <c r="B52" s="24">
        <f t="shared" si="9"/>
        <v>6</v>
      </c>
      <c r="C52" s="1" t="str">
        <f t="shared" si="9"/>
        <v>Working Capital</v>
      </c>
      <c r="F52" s="17"/>
      <c r="G52" s="30"/>
      <c r="H52" s="30">
        <v>0</v>
      </c>
      <c r="I52" s="30">
        <v>0</v>
      </c>
      <c r="J52" s="30">
        <v>0</v>
      </c>
      <c r="K52" s="30">
        <v>0</v>
      </c>
      <c r="L52" s="30">
        <v>0</v>
      </c>
      <c r="M52" s="30">
        <v>0</v>
      </c>
      <c r="N52" s="30">
        <v>0</v>
      </c>
      <c r="O52" s="30">
        <v>0</v>
      </c>
      <c r="P52" s="30">
        <v>0</v>
      </c>
      <c r="Q52" s="30">
        <v>0</v>
      </c>
      <c r="R52" s="30">
        <v>0</v>
      </c>
      <c r="S52" s="30">
        <v>0</v>
      </c>
      <c r="T52" s="30">
        <v>0</v>
      </c>
      <c r="U52" s="30">
        <v>0</v>
      </c>
      <c r="V52" s="30">
        <v>0</v>
      </c>
      <c r="W52" s="30">
        <v>0</v>
      </c>
      <c r="X52" s="30">
        <v>0</v>
      </c>
      <c r="Y52" s="30">
        <v>0</v>
      </c>
      <c r="Z52" s="30">
        <v>0</v>
      </c>
      <c r="AA52" s="30">
        <v>0</v>
      </c>
      <c r="AB52" s="30">
        <v>0</v>
      </c>
      <c r="AC52" s="30">
        <v>0</v>
      </c>
      <c r="AD52" s="30">
        <v>0</v>
      </c>
      <c r="AE52" s="30">
        <v>0</v>
      </c>
      <c r="AF52" s="30">
        <v>0</v>
      </c>
      <c r="AG52" s="30">
        <v>0</v>
      </c>
      <c r="AH52" s="30">
        <v>0</v>
      </c>
      <c r="AI52" s="30">
        <v>0</v>
      </c>
      <c r="AJ52" s="30">
        <v>0</v>
      </c>
      <c r="AK52" s="30">
        <v>0</v>
      </c>
      <c r="AL52" s="30">
        <v>0</v>
      </c>
      <c r="AM52" s="30">
        <v>0</v>
      </c>
      <c r="AN52" s="30">
        <v>0</v>
      </c>
      <c r="AO52" s="30">
        <v>0</v>
      </c>
      <c r="AP52" s="30">
        <v>0</v>
      </c>
      <c r="AQ52" s="30">
        <v>0</v>
      </c>
      <c r="AR52" s="30">
        <v>0</v>
      </c>
      <c r="AS52" s="30">
        <v>0</v>
      </c>
      <c r="AT52" s="30">
        <v>0</v>
      </c>
      <c r="AU52" s="30">
        <v>0</v>
      </c>
      <c r="AV52" s="30">
        <v>0</v>
      </c>
    </row>
    <row r="53" spans="2:48" hidden="1" outlineLevel="1" x14ac:dyDescent="0.25">
      <c r="B53" s="24">
        <f t="shared" si="9"/>
        <v>7</v>
      </c>
      <c r="C53" s="1" t="str">
        <f t="shared" si="9"/>
        <v>Reimbursement to the Grantor</v>
      </c>
      <c r="F53" s="31"/>
      <c r="G53" s="30"/>
      <c r="H53" s="30">
        <v>0</v>
      </c>
      <c r="I53" s="30">
        <v>0</v>
      </c>
      <c r="J53" s="30">
        <v>0</v>
      </c>
      <c r="K53" s="30">
        <v>0</v>
      </c>
      <c r="L53" s="30">
        <v>0</v>
      </c>
      <c r="M53" s="30">
        <v>0</v>
      </c>
      <c r="N53" s="30">
        <v>0</v>
      </c>
      <c r="O53" s="30">
        <v>0</v>
      </c>
      <c r="P53" s="30">
        <v>0</v>
      </c>
      <c r="Q53" s="30">
        <v>0</v>
      </c>
      <c r="R53" s="30">
        <v>0</v>
      </c>
      <c r="S53" s="30">
        <v>0</v>
      </c>
      <c r="T53" s="30">
        <v>0</v>
      </c>
      <c r="U53" s="30">
        <v>0</v>
      </c>
      <c r="V53" s="30">
        <v>0</v>
      </c>
      <c r="W53" s="30">
        <v>0</v>
      </c>
      <c r="X53" s="30">
        <v>0</v>
      </c>
      <c r="Y53" s="30">
        <v>0</v>
      </c>
      <c r="Z53" s="30">
        <v>0</v>
      </c>
      <c r="AA53" s="30">
        <v>0</v>
      </c>
      <c r="AB53" s="30">
        <v>0</v>
      </c>
      <c r="AC53" s="30">
        <v>0</v>
      </c>
      <c r="AD53" s="30">
        <v>0</v>
      </c>
      <c r="AE53" s="30">
        <v>0</v>
      </c>
      <c r="AF53" s="30">
        <v>0</v>
      </c>
      <c r="AG53" s="30">
        <v>0</v>
      </c>
      <c r="AH53" s="30">
        <v>0</v>
      </c>
      <c r="AI53" s="30">
        <v>0</v>
      </c>
      <c r="AJ53" s="30">
        <v>0</v>
      </c>
      <c r="AK53" s="30">
        <v>0</v>
      </c>
      <c r="AL53" s="30">
        <v>0</v>
      </c>
      <c r="AM53" s="30">
        <v>0</v>
      </c>
      <c r="AN53" s="30">
        <v>0</v>
      </c>
      <c r="AO53" s="30">
        <v>0</v>
      </c>
      <c r="AP53" s="30">
        <v>0</v>
      </c>
      <c r="AQ53" s="30">
        <v>0</v>
      </c>
      <c r="AR53" s="30">
        <v>0</v>
      </c>
      <c r="AS53" s="30">
        <v>0</v>
      </c>
      <c r="AT53" s="30">
        <v>0</v>
      </c>
      <c r="AU53" s="30">
        <v>0</v>
      </c>
      <c r="AV53" s="30">
        <v>0</v>
      </c>
    </row>
    <row r="54" spans="2:48" hidden="1" outlineLevel="1" x14ac:dyDescent="0.25">
      <c r="B54" s="24">
        <f t="shared" si="9"/>
        <v>8</v>
      </c>
      <c r="C54" s="1" t="str">
        <f t="shared" si="9"/>
        <v>Into / Out Operating Reserve Accounts</v>
      </c>
      <c r="F54" s="31"/>
      <c r="G54" s="32"/>
      <c r="H54" s="32">
        <v>0</v>
      </c>
      <c r="I54" s="32">
        <v>0</v>
      </c>
      <c r="J54" s="32">
        <v>0</v>
      </c>
      <c r="K54" s="32">
        <v>0</v>
      </c>
      <c r="L54" s="32">
        <v>0</v>
      </c>
      <c r="M54" s="32">
        <v>0</v>
      </c>
      <c r="N54" s="32">
        <v>0</v>
      </c>
      <c r="O54" s="32">
        <v>0</v>
      </c>
      <c r="P54" s="32">
        <v>0</v>
      </c>
      <c r="Q54" s="32">
        <v>0</v>
      </c>
      <c r="R54" s="32">
        <v>0</v>
      </c>
      <c r="S54" s="32">
        <v>0</v>
      </c>
      <c r="T54" s="32">
        <v>0</v>
      </c>
      <c r="U54" s="32">
        <v>0</v>
      </c>
      <c r="V54" s="32">
        <v>0</v>
      </c>
      <c r="W54" s="32">
        <v>0</v>
      </c>
      <c r="X54" s="32">
        <v>0</v>
      </c>
      <c r="Y54" s="32">
        <v>0</v>
      </c>
      <c r="Z54" s="32">
        <v>0</v>
      </c>
      <c r="AA54" s="32">
        <v>0</v>
      </c>
      <c r="AB54" s="32">
        <v>0</v>
      </c>
      <c r="AC54" s="32">
        <v>0</v>
      </c>
      <c r="AD54" s="32">
        <v>0</v>
      </c>
      <c r="AE54" s="32">
        <v>0</v>
      </c>
      <c r="AF54" s="32">
        <v>0</v>
      </c>
      <c r="AG54" s="32">
        <v>0</v>
      </c>
      <c r="AH54" s="32">
        <v>0</v>
      </c>
      <c r="AI54" s="32">
        <v>0</v>
      </c>
      <c r="AJ54" s="32">
        <v>0</v>
      </c>
      <c r="AK54" s="32">
        <v>0</v>
      </c>
      <c r="AL54" s="32">
        <v>0</v>
      </c>
      <c r="AM54" s="32">
        <v>0</v>
      </c>
      <c r="AN54" s="32">
        <v>0</v>
      </c>
      <c r="AO54" s="32">
        <v>0</v>
      </c>
      <c r="AP54" s="32">
        <v>0</v>
      </c>
      <c r="AQ54" s="32">
        <v>0</v>
      </c>
      <c r="AR54" s="32">
        <v>0</v>
      </c>
      <c r="AS54" s="32">
        <v>0</v>
      </c>
      <c r="AT54" s="32">
        <v>0</v>
      </c>
      <c r="AU54" s="32">
        <v>0</v>
      </c>
      <c r="AV54" s="32">
        <v>0</v>
      </c>
    </row>
    <row r="55" spans="2:48" hidden="1" outlineLevel="1" x14ac:dyDescent="0.25">
      <c r="B55" s="24">
        <f t="shared" si="9"/>
        <v>9</v>
      </c>
      <c r="C55" s="46" t="str">
        <f t="shared" si="9"/>
        <v>Operating Cash Flow</v>
      </c>
      <c r="E55" s="33"/>
      <c r="F55" s="33"/>
      <c r="G55" s="34"/>
      <c r="H55" s="34">
        <f t="shared" ref="H55:AV55" si="10">SUM(H47:H54)</f>
        <v>-113348.0738526605</v>
      </c>
      <c r="I55" s="34">
        <f t="shared" si="10"/>
        <v>-85634.621032875002</v>
      </c>
      <c r="J55" s="34">
        <f t="shared" si="10"/>
        <v>13967.452750553202</v>
      </c>
      <c r="K55" s="34">
        <f t="shared" si="10"/>
        <v>89907.020268327586</v>
      </c>
      <c r="L55" s="34">
        <f t="shared" si="10"/>
        <v>-12969.101960837957</v>
      </c>
      <c r="M55" s="34">
        <f t="shared" si="10"/>
        <v>-23126.15024080564</v>
      </c>
      <c r="N55" s="34">
        <f t="shared" si="10"/>
        <v>60291.069675145729</v>
      </c>
      <c r="O55" s="34">
        <f t="shared" si="10"/>
        <v>165077.87148287793</v>
      </c>
      <c r="P55" s="34">
        <f t="shared" si="10"/>
        <v>167429.43686366981</v>
      </c>
      <c r="Q55" s="34">
        <f t="shared" si="10"/>
        <v>180511.1907125517</v>
      </c>
      <c r="R55" s="34">
        <f t="shared" si="10"/>
        <v>188697.26139696556</v>
      </c>
      <c r="S55" s="34">
        <f t="shared" si="10"/>
        <v>207093.7685273278</v>
      </c>
      <c r="T55" s="34">
        <f t="shared" si="10"/>
        <v>239514.16556698753</v>
      </c>
      <c r="U55" s="34">
        <f t="shared" si="10"/>
        <v>197045.75793263121</v>
      </c>
      <c r="V55" s="34">
        <f t="shared" si="10"/>
        <v>133849.35606848588</v>
      </c>
      <c r="W55" s="34">
        <f t="shared" si="10"/>
        <v>119149.0665692398</v>
      </c>
      <c r="X55" s="34">
        <f t="shared" si="10"/>
        <v>126433.69925989094</v>
      </c>
      <c r="Y55" s="34">
        <f t="shared" si="10"/>
        <v>136073.08538782821</v>
      </c>
      <c r="Z55" s="34">
        <f t="shared" si="10"/>
        <v>144541.89935889526</v>
      </c>
      <c r="AA55" s="34">
        <f t="shared" si="10"/>
        <v>153672.67503466667</v>
      </c>
      <c r="AB55" s="34">
        <f t="shared" si="10"/>
        <v>163779.01353981058</v>
      </c>
      <c r="AC55" s="34">
        <f t="shared" si="10"/>
        <v>170271.8040129017</v>
      </c>
      <c r="AD55" s="34">
        <f t="shared" si="10"/>
        <v>157344.78791001358</v>
      </c>
      <c r="AE55" s="34">
        <f t="shared" si="10"/>
        <v>153997.51416001172</v>
      </c>
      <c r="AF55" s="34">
        <f t="shared" si="10"/>
        <v>159409.12768232578</v>
      </c>
      <c r="AG55" s="34">
        <f t="shared" si="10"/>
        <v>150358.49848859032</v>
      </c>
      <c r="AH55" s="34">
        <f t="shared" si="10"/>
        <v>179481.78718832537</v>
      </c>
      <c r="AI55" s="34">
        <f t="shared" si="10"/>
        <v>125992.07045778318</v>
      </c>
      <c r="AJ55" s="34">
        <f t="shared" si="10"/>
        <v>134128.17637394133</v>
      </c>
      <c r="AK55" s="34">
        <f t="shared" si="10"/>
        <v>143011.41479317375</v>
      </c>
      <c r="AL55" s="34">
        <f t="shared" si="10"/>
        <v>163742.20203064173</v>
      </c>
      <c r="AM55" s="34">
        <f t="shared" si="10"/>
        <v>62596.111521233892</v>
      </c>
      <c r="AN55" s="34">
        <f t="shared" si="10"/>
        <v>-346.35379168409384</v>
      </c>
      <c r="AO55" s="34">
        <f t="shared" si="10"/>
        <v>0</v>
      </c>
      <c r="AP55" s="34">
        <f t="shared" si="10"/>
        <v>0</v>
      </c>
      <c r="AQ55" s="34">
        <f t="shared" si="10"/>
        <v>0</v>
      </c>
      <c r="AR55" s="34">
        <f t="shared" si="10"/>
        <v>0</v>
      </c>
      <c r="AS55" s="34">
        <f t="shared" si="10"/>
        <v>0</v>
      </c>
      <c r="AT55" s="34">
        <f t="shared" si="10"/>
        <v>0</v>
      </c>
      <c r="AU55" s="34">
        <f t="shared" si="10"/>
        <v>0</v>
      </c>
      <c r="AV55" s="34">
        <f t="shared" si="10"/>
        <v>0</v>
      </c>
    </row>
    <row r="56" spans="2:48" hidden="1" outlineLevel="1" x14ac:dyDescent="0.25">
      <c r="B56" s="24">
        <f t="shared" si="9"/>
        <v>10</v>
      </c>
      <c r="C56" s="29" t="str">
        <f t="shared" si="9"/>
        <v>Taxes</v>
      </c>
      <c r="D56" s="29"/>
      <c r="E56" s="29"/>
      <c r="F56" s="17"/>
      <c r="G56" s="32"/>
      <c r="H56" s="32">
        <v>-293.86041986649963</v>
      </c>
      <c r="I56" s="32">
        <v>-565.72688297939135</v>
      </c>
      <c r="J56" s="32">
        <v>287.04795913995207</v>
      </c>
      <c r="K56" s="32">
        <v>-719.96679296550576</v>
      </c>
      <c r="L56" s="32">
        <v>-11168.281760949601</v>
      </c>
      <c r="M56" s="32">
        <v>697.84768880602894</v>
      </c>
      <c r="N56" s="32">
        <v>2250.3268873035645</v>
      </c>
      <c r="O56" s="32">
        <v>-221.43385544770669</v>
      </c>
      <c r="P56" s="32">
        <v>-265.02990237854027</v>
      </c>
      <c r="Q56" s="32">
        <v>-368.78718572881769</v>
      </c>
      <c r="R56" s="32">
        <v>-2963.2178774325466</v>
      </c>
      <c r="S56" s="32">
        <v>-8344.2180712840163</v>
      </c>
      <c r="T56" s="32">
        <v>-20204.083598542577</v>
      </c>
      <c r="U56" s="32">
        <v>-22219.386444632826</v>
      </c>
      <c r="V56" s="32">
        <v>-17644.164321465603</v>
      </c>
      <c r="W56" s="32">
        <v>-14097.82260708005</v>
      </c>
      <c r="X56" s="32">
        <v>-17702.66749539593</v>
      </c>
      <c r="Y56" s="32">
        <v>-21480.237524721295</v>
      </c>
      <c r="Z56" s="32">
        <v>-25723.253138319145</v>
      </c>
      <c r="AA56" s="32">
        <v>-28703.839406172927</v>
      </c>
      <c r="AB56" s="32">
        <v>-31541.300827675776</v>
      </c>
      <c r="AC56" s="32">
        <v>-30414.432228090587</v>
      </c>
      <c r="AD56" s="32">
        <v>-27836.052259875258</v>
      </c>
      <c r="AE56" s="32">
        <v>-33659.633829306869</v>
      </c>
      <c r="AF56" s="32">
        <v>-36114.524332441921</v>
      </c>
      <c r="AG56" s="32">
        <v>-34075.440453731077</v>
      </c>
      <c r="AH56" s="32">
        <v>-42095.287514479212</v>
      </c>
      <c r="AI56" s="32">
        <v>-29332.61255949605</v>
      </c>
      <c r="AJ56" s="32">
        <v>-31362.294675622761</v>
      </c>
      <c r="AK56" s="32">
        <v>-29427.501274206599</v>
      </c>
      <c r="AL56" s="32">
        <v>-32095.517139716576</v>
      </c>
      <c r="AM56" s="32">
        <v>-34834.765174390741</v>
      </c>
      <c r="AN56" s="32">
        <v>-15106.843282261843</v>
      </c>
      <c r="AO56" s="32">
        <v>0</v>
      </c>
      <c r="AP56" s="32">
        <v>0</v>
      </c>
      <c r="AQ56" s="32">
        <v>0</v>
      </c>
      <c r="AR56" s="32">
        <v>0</v>
      </c>
      <c r="AS56" s="32">
        <v>0</v>
      </c>
      <c r="AT56" s="32">
        <v>0</v>
      </c>
      <c r="AU56" s="32">
        <v>0</v>
      </c>
      <c r="AV56" s="32">
        <v>0</v>
      </c>
    </row>
    <row r="57" spans="2:48" hidden="1" outlineLevel="1" x14ac:dyDescent="0.25">
      <c r="B57" s="24">
        <f t="shared" si="9"/>
        <v>11</v>
      </c>
      <c r="C57" s="29" t="str">
        <f t="shared" si="9"/>
        <v>Operating Cash Flow After Tax</v>
      </c>
      <c r="D57" s="29"/>
      <c r="E57" s="29"/>
      <c r="F57" s="17"/>
      <c r="G57" s="34"/>
      <c r="H57" s="34">
        <f t="shared" ref="H57:AV57" si="11">SUM(H55:H56)</f>
        <v>-113641.934272527</v>
      </c>
      <c r="I57" s="34">
        <f t="shared" si="11"/>
        <v>-86200.347915854392</v>
      </c>
      <c r="J57" s="34">
        <f t="shared" si="11"/>
        <v>14254.500709693155</v>
      </c>
      <c r="K57" s="34">
        <f t="shared" si="11"/>
        <v>89187.053475362074</v>
      </c>
      <c r="L57" s="34">
        <f t="shared" si="11"/>
        <v>-24137.383721787559</v>
      </c>
      <c r="M57" s="34">
        <f t="shared" si="11"/>
        <v>-22428.302551999612</v>
      </c>
      <c r="N57" s="34">
        <f t="shared" si="11"/>
        <v>62541.396562449292</v>
      </c>
      <c r="O57" s="34">
        <f t="shared" si="11"/>
        <v>164856.43762743022</v>
      </c>
      <c r="P57" s="34">
        <f t="shared" si="11"/>
        <v>167164.40696129127</v>
      </c>
      <c r="Q57" s="34">
        <f t="shared" si="11"/>
        <v>180142.40352682289</v>
      </c>
      <c r="R57" s="34">
        <f t="shared" si="11"/>
        <v>185734.04351953301</v>
      </c>
      <c r="S57" s="34">
        <f t="shared" si="11"/>
        <v>198749.5504560438</v>
      </c>
      <c r="T57" s="34">
        <f t="shared" si="11"/>
        <v>219310.08196844495</v>
      </c>
      <c r="U57" s="34">
        <f t="shared" si="11"/>
        <v>174826.37148799837</v>
      </c>
      <c r="V57" s="34">
        <f t="shared" si="11"/>
        <v>116205.19174702028</v>
      </c>
      <c r="W57" s="34">
        <f t="shared" si="11"/>
        <v>105051.24396215976</v>
      </c>
      <c r="X57" s="34">
        <f t="shared" si="11"/>
        <v>108731.03176449501</v>
      </c>
      <c r="Y57" s="34">
        <f t="shared" si="11"/>
        <v>114592.84786310692</v>
      </c>
      <c r="Z57" s="34">
        <f t="shared" si="11"/>
        <v>118818.64622057611</v>
      </c>
      <c r="AA57" s="34">
        <f t="shared" si="11"/>
        <v>124968.83562849375</v>
      </c>
      <c r="AB57" s="34">
        <f t="shared" si="11"/>
        <v>132237.71271213482</v>
      </c>
      <c r="AC57" s="34">
        <f t="shared" si="11"/>
        <v>139857.37178481111</v>
      </c>
      <c r="AD57" s="34">
        <f t="shared" si="11"/>
        <v>129508.73565013832</v>
      </c>
      <c r="AE57" s="34">
        <f t="shared" si="11"/>
        <v>120337.88033070485</v>
      </c>
      <c r="AF57" s="34">
        <f t="shared" si="11"/>
        <v>123294.60334988387</v>
      </c>
      <c r="AG57" s="34">
        <f t="shared" si="11"/>
        <v>116283.05803485925</v>
      </c>
      <c r="AH57" s="34">
        <f t="shared" si="11"/>
        <v>137386.49967384615</v>
      </c>
      <c r="AI57" s="34">
        <f t="shared" si="11"/>
        <v>96659.457898287132</v>
      </c>
      <c r="AJ57" s="34">
        <f t="shared" si="11"/>
        <v>102765.88169831857</v>
      </c>
      <c r="AK57" s="34">
        <f t="shared" si="11"/>
        <v>113583.91351896715</v>
      </c>
      <c r="AL57" s="34">
        <f t="shared" si="11"/>
        <v>131646.68489092516</v>
      </c>
      <c r="AM57" s="34">
        <f t="shared" si="11"/>
        <v>27761.346346843151</v>
      </c>
      <c r="AN57" s="34">
        <f t="shared" si="11"/>
        <v>-15453.197073945938</v>
      </c>
      <c r="AO57" s="34">
        <f t="shared" si="11"/>
        <v>0</v>
      </c>
      <c r="AP57" s="34">
        <f t="shared" si="11"/>
        <v>0</v>
      </c>
      <c r="AQ57" s="34">
        <f t="shared" si="11"/>
        <v>0</v>
      </c>
      <c r="AR57" s="34">
        <f t="shared" si="11"/>
        <v>0</v>
      </c>
      <c r="AS57" s="34">
        <f t="shared" si="11"/>
        <v>0</v>
      </c>
      <c r="AT57" s="34">
        <f t="shared" si="11"/>
        <v>0</v>
      </c>
      <c r="AU57" s="34">
        <f t="shared" si="11"/>
        <v>0</v>
      </c>
      <c r="AV57" s="34">
        <f t="shared" si="11"/>
        <v>0</v>
      </c>
    </row>
    <row r="58" spans="2:48" hidden="1" outlineLevel="1" x14ac:dyDescent="0.25">
      <c r="B58" s="24">
        <f t="shared" si="9"/>
        <v>12</v>
      </c>
      <c r="C58" s="29" t="str">
        <f t="shared" si="9"/>
        <v>Debts - Drawdowns</v>
      </c>
      <c r="D58" s="29"/>
      <c r="E58" s="29"/>
      <c r="F58" s="17"/>
      <c r="G58" s="32"/>
      <c r="H58" s="32">
        <v>402696.54064902978</v>
      </c>
      <c r="I58" s="32">
        <v>143217.89014253355</v>
      </c>
      <c r="J58" s="32">
        <v>55015.539926094818</v>
      </c>
      <c r="K58" s="32">
        <v>24104.760961491553</v>
      </c>
      <c r="L58" s="32">
        <v>867834.78526912851</v>
      </c>
      <c r="M58" s="32">
        <v>151888.55863339946</v>
      </c>
      <c r="N58" s="32">
        <v>388367.84480867296</v>
      </c>
      <c r="O58" s="32">
        <v>0</v>
      </c>
      <c r="P58" s="32">
        <v>0</v>
      </c>
      <c r="Q58" s="32">
        <v>0</v>
      </c>
      <c r="R58" s="32">
        <v>0</v>
      </c>
      <c r="S58" s="32">
        <v>0</v>
      </c>
      <c r="T58" s="32">
        <v>0</v>
      </c>
      <c r="U58" s="32">
        <v>0</v>
      </c>
      <c r="V58" s="32">
        <v>0</v>
      </c>
      <c r="W58" s="32">
        <v>0</v>
      </c>
      <c r="X58" s="32">
        <v>0</v>
      </c>
      <c r="Y58" s="32">
        <v>0</v>
      </c>
      <c r="Z58" s="32">
        <v>0</v>
      </c>
      <c r="AA58" s="32">
        <v>0</v>
      </c>
      <c r="AB58" s="32">
        <v>0</v>
      </c>
      <c r="AC58" s="32">
        <v>0</v>
      </c>
      <c r="AD58" s="32">
        <v>0</v>
      </c>
      <c r="AE58" s="32">
        <v>0</v>
      </c>
      <c r="AF58" s="32">
        <v>0</v>
      </c>
      <c r="AG58" s="32">
        <v>0</v>
      </c>
      <c r="AH58" s="32">
        <v>0</v>
      </c>
      <c r="AI58" s="32">
        <v>0</v>
      </c>
      <c r="AJ58" s="32">
        <v>0</v>
      </c>
      <c r="AK58" s="32">
        <v>0</v>
      </c>
      <c r="AL58" s="32">
        <v>0</v>
      </c>
      <c r="AM58" s="32">
        <v>0</v>
      </c>
      <c r="AN58" s="32">
        <v>0</v>
      </c>
      <c r="AO58" s="32">
        <v>0</v>
      </c>
      <c r="AP58" s="32">
        <v>0</v>
      </c>
      <c r="AQ58" s="32">
        <v>0</v>
      </c>
      <c r="AR58" s="32">
        <v>0</v>
      </c>
      <c r="AS58" s="32">
        <v>0</v>
      </c>
      <c r="AT58" s="32">
        <v>0</v>
      </c>
      <c r="AU58" s="32">
        <v>0</v>
      </c>
      <c r="AV58" s="32">
        <v>0</v>
      </c>
    </row>
    <row r="59" spans="2:48" hidden="1" outlineLevel="1" x14ac:dyDescent="0.25">
      <c r="B59" s="24">
        <f t="shared" si="9"/>
        <v>13</v>
      </c>
      <c r="C59" s="29" t="str">
        <f t="shared" si="9"/>
        <v>Debts - Interests &amp; Fees</v>
      </c>
      <c r="D59" s="29"/>
      <c r="E59" s="29"/>
      <c r="F59" s="17"/>
      <c r="G59" s="32"/>
      <c r="H59" s="32">
        <v>-30605.614967988484</v>
      </c>
      <c r="I59" s="32">
        <v>-25179.58190385858</v>
      </c>
      <c r="J59" s="32">
        <v>-27506.815917920612</v>
      </c>
      <c r="K59" s="32">
        <v>-27397.043222622418</v>
      </c>
      <c r="L59" s="32">
        <v>-54955.74698371291</v>
      </c>
      <c r="M59" s="32">
        <v>-40711.340464446141</v>
      </c>
      <c r="N59" s="32">
        <v>-47700.352241950764</v>
      </c>
      <c r="O59" s="32">
        <v>-38540.964587378316</v>
      </c>
      <c r="P59" s="32">
        <v>-36647.52965799463</v>
      </c>
      <c r="Q59" s="32">
        <v>-34370.710092271765</v>
      </c>
      <c r="R59" s="32">
        <v>-31688.101619883</v>
      </c>
      <c r="S59" s="32">
        <v>-28881.04662616309</v>
      </c>
      <c r="T59" s="32">
        <v>-26556.293191405457</v>
      </c>
      <c r="U59" s="32">
        <v>-26325.099743757663</v>
      </c>
      <c r="V59" s="32">
        <v>-24705.526181219579</v>
      </c>
      <c r="W59" s="32">
        <v>-23646.082697893758</v>
      </c>
      <c r="X59" s="32">
        <v>-22474.730150465133</v>
      </c>
      <c r="Y59" s="32">
        <v>-20869.413668168148</v>
      </c>
      <c r="Z59" s="32">
        <v>-19410.105330496888</v>
      </c>
      <c r="AA59" s="32">
        <v>-17803.40066314043</v>
      </c>
      <c r="AB59" s="32">
        <v>-16529.916350457632</v>
      </c>
      <c r="AC59" s="32">
        <v>-15018.67971284849</v>
      </c>
      <c r="AD59" s="32">
        <v>-13472.920901618209</v>
      </c>
      <c r="AE59" s="32">
        <v>-11628.651856623903</v>
      </c>
      <c r="AF59" s="32">
        <v>-9580.6410605156907</v>
      </c>
      <c r="AG59" s="32">
        <v>-7559.5371194678419</v>
      </c>
      <c r="AH59" s="32">
        <v>-5565.2001516629134</v>
      </c>
      <c r="AI59" s="32">
        <v>-3196.8843944995087</v>
      </c>
      <c r="AJ59" s="32">
        <v>-345.83830323739619</v>
      </c>
      <c r="AK59" s="32">
        <v>1479.279774784796</v>
      </c>
      <c r="AL59" s="32">
        <v>1210.0056969417656</v>
      </c>
      <c r="AM59" s="32">
        <v>721.5540085305596</v>
      </c>
      <c r="AN59" s="32">
        <v>743.50072864413198</v>
      </c>
      <c r="AO59" s="32">
        <v>0</v>
      </c>
      <c r="AP59" s="32">
        <v>0</v>
      </c>
      <c r="AQ59" s="32">
        <v>0</v>
      </c>
      <c r="AR59" s="32">
        <v>0</v>
      </c>
      <c r="AS59" s="32">
        <v>0</v>
      </c>
      <c r="AT59" s="32">
        <v>0</v>
      </c>
      <c r="AU59" s="32">
        <v>0</v>
      </c>
      <c r="AV59" s="32">
        <v>0</v>
      </c>
    </row>
    <row r="60" spans="2:48" hidden="1" outlineLevel="1" x14ac:dyDescent="0.25">
      <c r="B60" s="24">
        <f t="shared" si="9"/>
        <v>14</v>
      </c>
      <c r="C60" s="29" t="str">
        <f t="shared" si="9"/>
        <v>Debts - Repayment</v>
      </c>
      <c r="D60" s="29"/>
      <c r="E60" s="29"/>
      <c r="F60" s="17"/>
      <c r="G60" s="32"/>
      <c r="H60" s="32">
        <v>-229678.35978358318</v>
      </c>
      <c r="I60" s="32">
        <v>-42152.071306465441</v>
      </c>
      <c r="J60" s="32">
        <v>-34337.982090434787</v>
      </c>
      <c r="K60" s="32">
        <v>-31509.971304965729</v>
      </c>
      <c r="L60" s="32">
        <v>-488372.09831271606</v>
      </c>
      <c r="M60" s="32">
        <v>-74042.650278569723</v>
      </c>
      <c r="N60" s="32">
        <v>-341995.21185780095</v>
      </c>
      <c r="O60" s="32">
        <v>-100074.0706317841</v>
      </c>
      <c r="P60" s="32">
        <v>-101993.08855715039</v>
      </c>
      <c r="Q60" s="32">
        <v>-115011.90667396494</v>
      </c>
      <c r="R60" s="32">
        <v>-122307.28828513282</v>
      </c>
      <c r="S60" s="32">
        <v>-132355.09898642125</v>
      </c>
      <c r="T60" s="32">
        <v>-119644.53846064882</v>
      </c>
      <c r="U60" s="32">
        <v>-65781.375818037995</v>
      </c>
      <c r="V60" s="32">
        <v>-71814.018073021085</v>
      </c>
      <c r="W60" s="32">
        <v>-63367.130802073509</v>
      </c>
      <c r="X60" s="32">
        <v>-67599.278226118695</v>
      </c>
      <c r="Y60" s="32">
        <v>-70619.918871484406</v>
      </c>
      <c r="Z60" s="32">
        <v>-74326.392610048584</v>
      </c>
      <c r="AA60" s="32">
        <v>-71733.505240517334</v>
      </c>
      <c r="AB60" s="32">
        <v>-70410.05244486795</v>
      </c>
      <c r="AC60" s="32">
        <v>-73953.081110403873</v>
      </c>
      <c r="AD60" s="32">
        <v>-76561.894749594881</v>
      </c>
      <c r="AE60" s="32">
        <v>-75424.315359716275</v>
      </c>
      <c r="AF60" s="32">
        <v>-79270.83529665033</v>
      </c>
      <c r="AG60" s="32">
        <v>-74009.667802869575</v>
      </c>
      <c r="AH60" s="32">
        <v>-72005.419118548831</v>
      </c>
      <c r="AI60" s="32">
        <v>-76411.211896508001</v>
      </c>
      <c r="AJ60" s="32">
        <v>-84200.321623642914</v>
      </c>
      <c r="AK60" s="32">
        <v>-62574.595619928536</v>
      </c>
      <c r="AL60" s="32">
        <v>0</v>
      </c>
      <c r="AM60" s="32">
        <v>0</v>
      </c>
      <c r="AN60" s="32">
        <v>0</v>
      </c>
      <c r="AO60" s="32">
        <v>0</v>
      </c>
      <c r="AP60" s="32">
        <v>0</v>
      </c>
      <c r="AQ60" s="32">
        <v>0</v>
      </c>
      <c r="AR60" s="32">
        <v>0</v>
      </c>
      <c r="AS60" s="32">
        <v>0</v>
      </c>
      <c r="AT60" s="32">
        <v>0</v>
      </c>
      <c r="AU60" s="32">
        <v>0</v>
      </c>
      <c r="AV60" s="32">
        <v>0</v>
      </c>
    </row>
    <row r="61" spans="2:48" hidden="1" outlineLevel="1" x14ac:dyDescent="0.25">
      <c r="B61" s="24">
        <f t="shared" si="9"/>
        <v>15</v>
      </c>
      <c r="C61" s="29" t="str">
        <f t="shared" si="9"/>
        <v>Into / Out DSRA</v>
      </c>
      <c r="D61" s="29"/>
      <c r="E61" s="29"/>
      <c r="F61" s="17"/>
      <c r="G61" s="32"/>
      <c r="H61" s="32">
        <v>3095.7492368299454</v>
      </c>
      <c r="I61" s="32">
        <v>-1088.9472238926351</v>
      </c>
      <c r="J61" s="32">
        <v>-13591.984801747221</v>
      </c>
      <c r="K61" s="32">
        <v>7879.8929028869034</v>
      </c>
      <c r="L61" s="32">
        <v>-22019.613777489412</v>
      </c>
      <c r="M61" s="32">
        <v>-2590.4389736090375</v>
      </c>
      <c r="N61" s="32">
        <v>-29105.050551736764</v>
      </c>
      <c r="O61" s="32">
        <v>-5182.5999050959554</v>
      </c>
      <c r="P61" s="32">
        <v>-5275.3333104886278</v>
      </c>
      <c r="Q61" s="32">
        <v>-3961.2284304102409</v>
      </c>
      <c r="R61" s="32">
        <v>-5040.5473246100673</v>
      </c>
      <c r="S61" s="32">
        <v>9372.9622464870463</v>
      </c>
      <c r="T61" s="32">
        <v>27621.39470736825</v>
      </c>
      <c r="U61" s="32">
        <v>-2603.9326738862769</v>
      </c>
      <c r="V61" s="32">
        <v>4647.9772230035205</v>
      </c>
      <c r="W61" s="32">
        <v>-1712.9566364359748</v>
      </c>
      <c r="X61" s="32">
        <v>-1041.7805713643274</v>
      </c>
      <c r="Y61" s="32">
        <v>-1321.7697572958234</v>
      </c>
      <c r="Z61" s="32">
        <v>1850.7632877514784</v>
      </c>
      <c r="AA61" s="32">
        <v>1196.689655700678</v>
      </c>
      <c r="AB61" s="32">
        <v>-1203.9565504126217</v>
      </c>
      <c r="AC61" s="32">
        <v>-676.098632881247</v>
      </c>
      <c r="AD61" s="32">
        <v>1224.941976740635</v>
      </c>
      <c r="AE61" s="32">
        <v>-1229.6537282557147</v>
      </c>
      <c r="AF61" s="32">
        <v>3331.8388725089312</v>
      </c>
      <c r="AG61" s="32">
        <v>1664.2573866899309</v>
      </c>
      <c r="AH61" s="32">
        <v>-1507.1797231085689</v>
      </c>
      <c r="AI61" s="32">
        <v>-7724.3197932141247</v>
      </c>
      <c r="AJ61" s="32">
        <v>6621.0060013501188</v>
      </c>
      <c r="AK61" s="32">
        <v>31083.84918834304</v>
      </c>
      <c r="AL61" s="32">
        <v>-4744.8291077498434</v>
      </c>
      <c r="AM61" s="32">
        <v>-731.55733711907953</v>
      </c>
      <c r="AN61" s="32">
        <v>24783.35762147107</v>
      </c>
      <c r="AO61" s="32">
        <v>0</v>
      </c>
      <c r="AP61" s="32">
        <v>0</v>
      </c>
      <c r="AQ61" s="32">
        <v>0</v>
      </c>
      <c r="AR61" s="32">
        <v>0</v>
      </c>
      <c r="AS61" s="32">
        <v>0</v>
      </c>
      <c r="AT61" s="32">
        <v>0</v>
      </c>
      <c r="AU61" s="32">
        <v>0</v>
      </c>
      <c r="AV61" s="32">
        <v>0</v>
      </c>
    </row>
    <row r="62" spans="2:48" hidden="1" outlineLevel="1" x14ac:dyDescent="0.25">
      <c r="B62" s="24">
        <f t="shared" si="9"/>
        <v>16</v>
      </c>
      <c r="C62" s="47" t="str">
        <f t="shared" si="9"/>
        <v>Free Cash Flow To Equity</v>
      </c>
      <c r="D62" s="29"/>
      <c r="E62" s="29"/>
      <c r="F62" s="17"/>
      <c r="G62" s="34"/>
      <c r="H62" s="34">
        <f t="shared" ref="H62:AV62" si="12">SUM(H57:H61)</f>
        <v>31866.380861761067</v>
      </c>
      <c r="I62" s="34">
        <f t="shared" si="12"/>
        <v>-11403.058207537499</v>
      </c>
      <c r="J62" s="34">
        <f t="shared" si="12"/>
        <v>-6166.7421743146515</v>
      </c>
      <c r="K62" s="34">
        <f t="shared" si="12"/>
        <v>62264.692812152382</v>
      </c>
      <c r="L62" s="34">
        <f t="shared" si="12"/>
        <v>278349.94247342256</v>
      </c>
      <c r="M62" s="34">
        <f t="shared" si="12"/>
        <v>12115.826364774941</v>
      </c>
      <c r="N62" s="34">
        <f t="shared" si="12"/>
        <v>32108.626719633779</v>
      </c>
      <c r="O62" s="34">
        <f t="shared" si="12"/>
        <v>21058.802503171853</v>
      </c>
      <c r="P62" s="34">
        <f t="shared" si="12"/>
        <v>23248.455435657626</v>
      </c>
      <c r="Q62" s="34">
        <f t="shared" si="12"/>
        <v>26798.558330175943</v>
      </c>
      <c r="R62" s="34">
        <f t="shared" si="12"/>
        <v>26698.106289907118</v>
      </c>
      <c r="S62" s="34">
        <f t="shared" si="12"/>
        <v>46886.367089946507</v>
      </c>
      <c r="T62" s="34">
        <f t="shared" si="12"/>
        <v>100730.64502375893</v>
      </c>
      <c r="U62" s="34">
        <f t="shared" si="12"/>
        <v>80115.963252316447</v>
      </c>
      <c r="V62" s="34">
        <f t="shared" si="12"/>
        <v>24333.624715783128</v>
      </c>
      <c r="W62" s="34">
        <f t="shared" si="12"/>
        <v>16325.073825756521</v>
      </c>
      <c r="X62" s="34">
        <f t="shared" si="12"/>
        <v>17615.242816546863</v>
      </c>
      <c r="Y62" s="34">
        <f t="shared" si="12"/>
        <v>21781.745566158545</v>
      </c>
      <c r="Z62" s="34">
        <f t="shared" si="12"/>
        <v>26932.911567782117</v>
      </c>
      <c r="AA62" s="34">
        <f t="shared" si="12"/>
        <v>36628.619380536657</v>
      </c>
      <c r="AB62" s="34">
        <f t="shared" si="12"/>
        <v>44093.787366396617</v>
      </c>
      <c r="AC62" s="34">
        <f t="shared" si="12"/>
        <v>50209.512328677498</v>
      </c>
      <c r="AD62" s="34">
        <f t="shared" si="12"/>
        <v>40698.861975665859</v>
      </c>
      <c r="AE62" s="34">
        <f t="shared" si="12"/>
        <v>32055.259386108952</v>
      </c>
      <c r="AF62" s="34">
        <f t="shared" si="12"/>
        <v>37774.965865226783</v>
      </c>
      <c r="AG62" s="34">
        <f t="shared" si="12"/>
        <v>36378.110499211762</v>
      </c>
      <c r="AH62" s="34">
        <f t="shared" si="12"/>
        <v>58308.700680525828</v>
      </c>
      <c r="AI62" s="34">
        <f t="shared" si="12"/>
        <v>9327.0418140655038</v>
      </c>
      <c r="AJ62" s="34">
        <f t="shared" si="12"/>
        <v>24840.727772788377</v>
      </c>
      <c r="AK62" s="34">
        <f t="shared" si="12"/>
        <v>83572.446862166456</v>
      </c>
      <c r="AL62" s="34">
        <f t="shared" si="12"/>
        <v>128111.86148011709</v>
      </c>
      <c r="AM62" s="34">
        <f t="shared" si="12"/>
        <v>27751.343018254629</v>
      </c>
      <c r="AN62" s="34">
        <f t="shared" si="12"/>
        <v>10073.661276169265</v>
      </c>
      <c r="AO62" s="34">
        <f t="shared" si="12"/>
        <v>0</v>
      </c>
      <c r="AP62" s="34">
        <f t="shared" si="12"/>
        <v>0</v>
      </c>
      <c r="AQ62" s="34">
        <f t="shared" si="12"/>
        <v>0</v>
      </c>
      <c r="AR62" s="34">
        <f t="shared" si="12"/>
        <v>0</v>
      </c>
      <c r="AS62" s="34">
        <f t="shared" si="12"/>
        <v>0</v>
      </c>
      <c r="AT62" s="34">
        <f t="shared" si="12"/>
        <v>0</v>
      </c>
      <c r="AU62" s="34">
        <f t="shared" si="12"/>
        <v>0</v>
      </c>
      <c r="AV62" s="34">
        <f t="shared" si="12"/>
        <v>0</v>
      </c>
    </row>
    <row r="63" spans="2:48" hidden="1" outlineLevel="1" x14ac:dyDescent="0.25">
      <c r="B63" s="24">
        <f t="shared" ref="B63:C67" si="13">+B34</f>
        <v>17</v>
      </c>
      <c r="C63" s="29" t="str">
        <f t="shared" si="13"/>
        <v xml:space="preserve">Shareholder Loans </v>
      </c>
      <c r="D63" s="29"/>
      <c r="E63" s="29"/>
      <c r="F63" s="17"/>
      <c r="G63" s="32"/>
      <c r="H63" s="32">
        <v>1.013964653696869E-11</v>
      </c>
      <c r="I63" s="32">
        <v>0</v>
      </c>
      <c r="J63" s="32">
        <v>-24835.445884251392</v>
      </c>
      <c r="K63" s="32">
        <v>-19644.06126110657</v>
      </c>
      <c r="L63" s="32">
        <v>0</v>
      </c>
      <c r="M63" s="32">
        <v>0</v>
      </c>
      <c r="N63" s="32">
        <v>0</v>
      </c>
      <c r="O63" s="32">
        <v>0</v>
      </c>
      <c r="P63" s="32">
        <v>0</v>
      </c>
      <c r="Q63" s="32">
        <v>0</v>
      </c>
      <c r="R63" s="32">
        <v>0</v>
      </c>
      <c r="S63" s="32">
        <v>0</v>
      </c>
      <c r="T63" s="32">
        <v>0</v>
      </c>
      <c r="U63" s="32">
        <v>0</v>
      </c>
      <c r="V63" s="32">
        <v>0</v>
      </c>
      <c r="W63" s="32">
        <v>0</v>
      </c>
      <c r="X63" s="32">
        <v>0</v>
      </c>
      <c r="Y63" s="32">
        <v>0</v>
      </c>
      <c r="Z63" s="32">
        <v>0</v>
      </c>
      <c r="AA63" s="32">
        <v>0</v>
      </c>
      <c r="AB63" s="32">
        <v>0</v>
      </c>
      <c r="AC63" s="32">
        <v>0</v>
      </c>
      <c r="AD63" s="32">
        <v>0</v>
      </c>
      <c r="AE63" s="32">
        <v>0</v>
      </c>
      <c r="AF63" s="32">
        <v>0</v>
      </c>
      <c r="AG63" s="32">
        <v>0</v>
      </c>
      <c r="AH63" s="32">
        <v>0</v>
      </c>
      <c r="AI63" s="32">
        <v>0</v>
      </c>
      <c r="AJ63" s="32">
        <v>0</v>
      </c>
      <c r="AK63" s="32">
        <v>0</v>
      </c>
      <c r="AL63" s="32">
        <v>0</v>
      </c>
      <c r="AM63" s="32">
        <v>0</v>
      </c>
      <c r="AN63" s="32">
        <v>0</v>
      </c>
      <c r="AO63" s="32">
        <v>0</v>
      </c>
      <c r="AP63" s="32">
        <v>0</v>
      </c>
      <c r="AQ63" s="32">
        <v>0</v>
      </c>
      <c r="AR63" s="32">
        <v>0</v>
      </c>
      <c r="AS63" s="32">
        <v>0</v>
      </c>
      <c r="AT63" s="32">
        <v>0</v>
      </c>
      <c r="AU63" s="32">
        <v>0</v>
      </c>
      <c r="AV63" s="32">
        <v>0</v>
      </c>
    </row>
    <row r="64" spans="2:48" hidden="1" outlineLevel="1" x14ac:dyDescent="0.25">
      <c r="B64" s="24">
        <f t="shared" si="13"/>
        <v>18</v>
      </c>
      <c r="C64" s="29" t="str">
        <f t="shared" si="13"/>
        <v>Distributions to Shareholders</v>
      </c>
      <c r="D64" s="29"/>
      <c r="E64" s="29"/>
      <c r="F64" s="17"/>
      <c r="G64" s="32"/>
      <c r="H64" s="32">
        <v>-51947.438349171673</v>
      </c>
      <c r="I64" s="32">
        <v>-3358.7456253185819</v>
      </c>
      <c r="J64" s="32">
        <v>-3044.559639015386</v>
      </c>
      <c r="K64" s="32">
        <v>-25185.693611659528</v>
      </c>
      <c r="L64" s="32">
        <v>-170360.63922261712</v>
      </c>
      <c r="M64" s="32">
        <v>-164746.45088552646</v>
      </c>
      <c r="N64" s="32">
        <v>-31401.326183957746</v>
      </c>
      <c r="O64" s="32">
        <v>-20778.101889712325</v>
      </c>
      <c r="P64" s="32">
        <v>-23240.032646467538</v>
      </c>
      <c r="Q64" s="32">
        <v>-26731.400271587423</v>
      </c>
      <c r="R64" s="32">
        <v>-26624.449024386799</v>
      </c>
      <c r="S64" s="32">
        <v>-46807.074591847377</v>
      </c>
      <c r="T64" s="32">
        <v>-96894.755504540866</v>
      </c>
      <c r="U64" s="32">
        <v>6735.9130182781373</v>
      </c>
      <c r="V64" s="32">
        <v>-13238.030838689872</v>
      </c>
      <c r="W64" s="32">
        <v>-16313.027477834825</v>
      </c>
      <c r="X64" s="32">
        <v>-17602.835078160024</v>
      </c>
      <c r="Y64" s="32">
        <v>-21768.965595874401</v>
      </c>
      <c r="Z64" s="32">
        <v>-26919.748198168392</v>
      </c>
      <c r="AA64" s="32">
        <v>-36615.061109830764</v>
      </c>
      <c r="AB64" s="32">
        <v>-44079.822347570793</v>
      </c>
      <c r="AC64" s="32">
        <v>-42922.203537878551</v>
      </c>
      <c r="AD64" s="32">
        <v>-21878.15773396756</v>
      </c>
      <c r="AE64" s="32">
        <v>-32049.363495127323</v>
      </c>
      <c r="AF64" s="32">
        <v>-37768.893097515858</v>
      </c>
      <c r="AG64" s="32">
        <v>-25953.036740327199</v>
      </c>
      <c r="AH64" s="32">
        <v>-45960.060426741467</v>
      </c>
      <c r="AI64" s="32">
        <v>-9327.0418140654911</v>
      </c>
      <c r="AJ64" s="32">
        <v>-24840.727772788403</v>
      </c>
      <c r="AK64" s="32">
        <v>-83572.446862166427</v>
      </c>
      <c r="AL64" s="32">
        <v>-128111.86148011708</v>
      </c>
      <c r="AM64" s="32">
        <v>32953.375304810601</v>
      </c>
      <c r="AN64" s="32">
        <v>-10073.66127602439</v>
      </c>
      <c r="AO64" s="32">
        <v>0</v>
      </c>
      <c r="AP64" s="32">
        <v>0</v>
      </c>
      <c r="AQ64" s="32">
        <v>0</v>
      </c>
      <c r="AR64" s="32">
        <v>0</v>
      </c>
      <c r="AS64" s="32">
        <v>0</v>
      </c>
      <c r="AT64" s="32">
        <v>0</v>
      </c>
      <c r="AU64" s="32">
        <v>0</v>
      </c>
      <c r="AV64" s="32">
        <v>0</v>
      </c>
    </row>
    <row r="65" spans="1:48" hidden="1" outlineLevel="1" x14ac:dyDescent="0.25">
      <c r="B65" s="24">
        <f t="shared" si="13"/>
        <v>19</v>
      </c>
      <c r="C65" s="29" t="str">
        <f t="shared" si="13"/>
        <v>Equity</v>
      </c>
      <c r="D65" s="29"/>
      <c r="E65" s="29"/>
      <c r="F65" s="35"/>
      <c r="G65" s="32"/>
      <c r="H65" s="32">
        <v>19450.269129347416</v>
      </c>
      <c r="I65" s="32">
        <v>15825.844700681155</v>
      </c>
      <c r="J65" s="32">
        <v>45359.987009109762</v>
      </c>
      <c r="K65" s="32">
        <v>1.0630597780993867E-11</v>
      </c>
      <c r="L65" s="32">
        <v>-2207.8428294561172</v>
      </c>
      <c r="M65" s="32">
        <v>2.2922657129042475E-11</v>
      </c>
      <c r="N65" s="32">
        <v>8.7050411528009312E-11</v>
      </c>
      <c r="O65" s="32">
        <v>4.1249910564074136E-10</v>
      </c>
      <c r="P65" s="32">
        <v>1.3195585862955401E-9</v>
      </c>
      <c r="Q65" s="32">
        <v>1.226607436268523E-12</v>
      </c>
      <c r="R65" s="32">
        <v>3.4802965122905591E-9</v>
      </c>
      <c r="S65" s="32">
        <v>5.7757453827521392E-9</v>
      </c>
      <c r="T65" s="32">
        <v>-3745.4884909417947</v>
      </c>
      <c r="U65" s="32">
        <v>-87840.176038232792</v>
      </c>
      <c r="V65" s="32">
        <v>-11803.695229481793</v>
      </c>
      <c r="W65" s="32">
        <v>4.1427419607696731E-9</v>
      </c>
      <c r="X65" s="32">
        <v>4.6837855367640839E-9</v>
      </c>
      <c r="Y65" s="32">
        <v>4.6942366310178195E-9</v>
      </c>
      <c r="Z65" s="32">
        <v>2.9594300713405741E-9</v>
      </c>
      <c r="AA65" s="32">
        <v>2.742173784589934E-8</v>
      </c>
      <c r="AB65" s="32">
        <v>7.3416942648852576E-10</v>
      </c>
      <c r="AC65" s="32">
        <v>-7368.3275845257695</v>
      </c>
      <c r="AD65" s="32">
        <v>-19022.621395081238</v>
      </c>
      <c r="AE65" s="32">
        <v>2.0063508138444239E-9</v>
      </c>
      <c r="AF65" s="32">
        <v>1.4099004824361283E-9</v>
      </c>
      <c r="AG65" s="32">
        <v>-10526.195462590085</v>
      </c>
      <c r="AH65" s="32">
        <v>-12456.016908246502</v>
      </c>
      <c r="AI65" s="32">
        <v>0</v>
      </c>
      <c r="AJ65" s="32">
        <v>0</v>
      </c>
      <c r="AK65" s="32">
        <v>0</v>
      </c>
      <c r="AL65" s="32">
        <v>0</v>
      </c>
      <c r="AM65" s="32">
        <v>-60704.718323065237</v>
      </c>
      <c r="AN65" s="32">
        <v>0</v>
      </c>
      <c r="AO65" s="32">
        <v>0</v>
      </c>
      <c r="AP65" s="32">
        <v>0</v>
      </c>
      <c r="AQ65" s="32">
        <v>0</v>
      </c>
      <c r="AR65" s="32">
        <v>0</v>
      </c>
      <c r="AS65" s="32">
        <v>0</v>
      </c>
      <c r="AT65" s="32">
        <v>0</v>
      </c>
      <c r="AU65" s="32">
        <v>0</v>
      </c>
      <c r="AV65" s="32">
        <v>0</v>
      </c>
    </row>
    <row r="66" spans="1:48" hidden="1" outlineLevel="1" x14ac:dyDescent="0.25">
      <c r="B66" s="24">
        <f t="shared" si="13"/>
        <v>20</v>
      </c>
      <c r="C66" s="48" t="str">
        <f t="shared" si="13"/>
        <v>Net Cash Flow</v>
      </c>
      <c r="E66" s="36"/>
      <c r="F66" s="36"/>
      <c r="G66" s="34"/>
      <c r="H66" s="34">
        <f t="shared" ref="H66:AV66" si="14">SUM(H62:H65)</f>
        <v>-630.78835806317875</v>
      </c>
      <c r="I66" s="34">
        <f t="shared" si="14"/>
        <v>1064.0408678250751</v>
      </c>
      <c r="J66" s="34">
        <f t="shared" si="14"/>
        <v>11313.239311528334</v>
      </c>
      <c r="K66" s="34">
        <f t="shared" si="14"/>
        <v>17434.937939386291</v>
      </c>
      <c r="L66" s="34">
        <f t="shared" si="14"/>
        <v>105781.46042134933</v>
      </c>
      <c r="M66" s="34">
        <f t="shared" si="14"/>
        <v>-152630.6245207515</v>
      </c>
      <c r="N66" s="34">
        <f t="shared" si="14"/>
        <v>707.30053567612026</v>
      </c>
      <c r="O66" s="34">
        <f t="shared" si="14"/>
        <v>280.70061345994105</v>
      </c>
      <c r="P66" s="34">
        <f t="shared" si="14"/>
        <v>8.4227891914077819</v>
      </c>
      <c r="Q66" s="34">
        <f t="shared" si="14"/>
        <v>67.158058588521584</v>
      </c>
      <c r="R66" s="34">
        <f t="shared" si="14"/>
        <v>73.65726552380022</v>
      </c>
      <c r="S66" s="34">
        <f t="shared" si="14"/>
        <v>79.292498104905917</v>
      </c>
      <c r="T66" s="34">
        <f t="shared" si="14"/>
        <v>90.401028276269699</v>
      </c>
      <c r="U66" s="34">
        <f t="shared" si="14"/>
        <v>-988.29976763820741</v>
      </c>
      <c r="V66" s="34">
        <f t="shared" si="14"/>
        <v>-708.10135238853763</v>
      </c>
      <c r="W66" s="34">
        <f t="shared" si="14"/>
        <v>12.046347925838738</v>
      </c>
      <c r="X66" s="34">
        <f t="shared" si="14"/>
        <v>12.407738391522686</v>
      </c>
      <c r="Y66" s="34">
        <f t="shared" si="14"/>
        <v>12.779970288838165</v>
      </c>
      <c r="Z66" s="34">
        <f t="shared" si="14"/>
        <v>13.163369616684511</v>
      </c>
      <c r="AA66" s="34">
        <f t="shared" si="14"/>
        <v>13.558270733314675</v>
      </c>
      <c r="AB66" s="34">
        <f t="shared" si="14"/>
        <v>13.96501882655796</v>
      </c>
      <c r="AC66" s="34">
        <f t="shared" si="14"/>
        <v>-81.018793726822878</v>
      </c>
      <c r="AD66" s="34">
        <f t="shared" si="14"/>
        <v>-201.91715338293943</v>
      </c>
      <c r="AE66" s="34">
        <f t="shared" si="14"/>
        <v>5.8958909836346773</v>
      </c>
      <c r="AF66" s="34">
        <f t="shared" si="14"/>
        <v>6.072767712334282</v>
      </c>
      <c r="AG66" s="34">
        <f t="shared" si="14"/>
        <v>-101.12170370552303</v>
      </c>
      <c r="AH66" s="34">
        <f t="shared" si="14"/>
        <v>-107.37665446214123</v>
      </c>
      <c r="AI66" s="34">
        <f t="shared" si="14"/>
        <v>1.2732925824820995E-11</v>
      </c>
      <c r="AJ66" s="34">
        <f t="shared" si="14"/>
        <v>-2.5465851649641991E-11</v>
      </c>
      <c r="AK66" s="34">
        <f t="shared" si="14"/>
        <v>2.9103830456733704E-11</v>
      </c>
      <c r="AL66" s="34">
        <f t="shared" si="14"/>
        <v>1.4551915228366852E-11</v>
      </c>
      <c r="AM66" s="34">
        <f t="shared" si="14"/>
        <v>0</v>
      </c>
      <c r="AN66" s="34">
        <f t="shared" si="14"/>
        <v>1.4487523003481328E-7</v>
      </c>
      <c r="AO66" s="34">
        <f t="shared" si="14"/>
        <v>0</v>
      </c>
      <c r="AP66" s="34">
        <f t="shared" si="14"/>
        <v>0</v>
      </c>
      <c r="AQ66" s="34">
        <f t="shared" si="14"/>
        <v>0</v>
      </c>
      <c r="AR66" s="34">
        <f t="shared" si="14"/>
        <v>0</v>
      </c>
      <c r="AS66" s="34">
        <f t="shared" si="14"/>
        <v>0</v>
      </c>
      <c r="AT66" s="34">
        <f t="shared" si="14"/>
        <v>0</v>
      </c>
      <c r="AU66" s="34">
        <f t="shared" si="14"/>
        <v>0</v>
      </c>
      <c r="AV66" s="34">
        <f t="shared" si="14"/>
        <v>0</v>
      </c>
    </row>
    <row r="67" spans="1:48" ht="15.75" hidden="1" outlineLevel="1" thickBot="1" x14ac:dyDescent="0.3">
      <c r="B67" s="24">
        <f t="shared" si="13"/>
        <v>21</v>
      </c>
      <c r="C67" s="49" t="str">
        <f t="shared" si="13"/>
        <v>Cash EoP</v>
      </c>
      <c r="D67" s="37"/>
      <c r="E67" s="38"/>
      <c r="F67" s="38"/>
      <c r="G67" s="39">
        <v>18458.747594834484</v>
      </c>
      <c r="H67" s="40">
        <f t="shared" ref="H67:AV67" si="15">H66+G67</f>
        <v>17827.959236771305</v>
      </c>
      <c r="I67" s="40">
        <f t="shared" si="15"/>
        <v>18892.00010459638</v>
      </c>
      <c r="J67" s="40">
        <f t="shared" si="15"/>
        <v>30205.239416124714</v>
      </c>
      <c r="K67" s="40">
        <f t="shared" si="15"/>
        <v>47640.177355511005</v>
      </c>
      <c r="L67" s="40">
        <f t="shared" si="15"/>
        <v>153421.63777686033</v>
      </c>
      <c r="M67" s="40">
        <f t="shared" si="15"/>
        <v>791.01325610882486</v>
      </c>
      <c r="N67" s="40">
        <f t="shared" si="15"/>
        <v>1498.3137917849451</v>
      </c>
      <c r="O67" s="40">
        <f t="shared" si="15"/>
        <v>1779.0144052448861</v>
      </c>
      <c r="P67" s="40">
        <f t="shared" si="15"/>
        <v>1787.4371944362938</v>
      </c>
      <c r="Q67" s="40">
        <f t="shared" si="15"/>
        <v>1854.5952530248153</v>
      </c>
      <c r="R67" s="40">
        <f t="shared" si="15"/>
        <v>1928.2525185486156</v>
      </c>
      <c r="S67" s="40">
        <f t="shared" si="15"/>
        <v>2007.5450166535215</v>
      </c>
      <c r="T67" s="40">
        <f t="shared" si="15"/>
        <v>2097.9460449297912</v>
      </c>
      <c r="U67" s="40">
        <f t="shared" si="15"/>
        <v>1109.6462772915838</v>
      </c>
      <c r="V67" s="40">
        <f t="shared" si="15"/>
        <v>401.54492490304619</v>
      </c>
      <c r="W67" s="40">
        <f t="shared" si="15"/>
        <v>413.59127282888494</v>
      </c>
      <c r="X67" s="40">
        <f t="shared" si="15"/>
        <v>425.99901122040762</v>
      </c>
      <c r="Y67" s="40">
        <f t="shared" si="15"/>
        <v>438.7789815092458</v>
      </c>
      <c r="Z67" s="40">
        <f t="shared" si="15"/>
        <v>451.94235112593032</v>
      </c>
      <c r="AA67" s="40">
        <f t="shared" si="15"/>
        <v>465.50062185924497</v>
      </c>
      <c r="AB67" s="40">
        <f t="shared" si="15"/>
        <v>479.46564068580295</v>
      </c>
      <c r="AC67" s="40">
        <f t="shared" si="15"/>
        <v>398.44684695898007</v>
      </c>
      <c r="AD67" s="40">
        <f t="shared" si="15"/>
        <v>196.52969357604064</v>
      </c>
      <c r="AE67" s="40">
        <f t="shared" si="15"/>
        <v>202.42558455967531</v>
      </c>
      <c r="AF67" s="40">
        <f t="shared" si="15"/>
        <v>208.49835227200958</v>
      </c>
      <c r="AG67" s="40">
        <f t="shared" si="15"/>
        <v>107.37664856648655</v>
      </c>
      <c r="AH67" s="40">
        <f t="shared" si="15"/>
        <v>-5.8956546808985877E-6</v>
      </c>
      <c r="AI67" s="40">
        <f t="shared" si="15"/>
        <v>-5.8956419479727629E-6</v>
      </c>
      <c r="AJ67" s="40">
        <f t="shared" si="15"/>
        <v>-5.8956674138244125E-6</v>
      </c>
      <c r="AK67" s="40">
        <f t="shared" si="15"/>
        <v>-5.8956383099939558E-6</v>
      </c>
      <c r="AL67" s="40">
        <f t="shared" si="15"/>
        <v>-5.8956237580787274E-6</v>
      </c>
      <c r="AM67" s="40">
        <f t="shared" si="15"/>
        <v>-5.8956237580787274E-6</v>
      </c>
      <c r="AN67" s="40">
        <f t="shared" si="15"/>
        <v>-5.7507485280439141E-6</v>
      </c>
      <c r="AO67" s="40">
        <f t="shared" si="15"/>
        <v>-5.7507485280439141E-6</v>
      </c>
      <c r="AP67" s="40">
        <f t="shared" si="15"/>
        <v>-5.7507485280439141E-6</v>
      </c>
      <c r="AQ67" s="40">
        <f t="shared" si="15"/>
        <v>-5.7507485280439141E-6</v>
      </c>
      <c r="AR67" s="40">
        <f t="shared" si="15"/>
        <v>-5.7507485280439141E-6</v>
      </c>
      <c r="AS67" s="40">
        <f t="shared" si="15"/>
        <v>-5.7507485280439141E-6</v>
      </c>
      <c r="AT67" s="40">
        <f t="shared" si="15"/>
        <v>-5.7507485280439141E-6</v>
      </c>
      <c r="AU67" s="40">
        <f t="shared" si="15"/>
        <v>-5.7507485280439141E-6</v>
      </c>
      <c r="AV67" s="40">
        <f t="shared" si="15"/>
        <v>-5.7507485280439141E-6</v>
      </c>
    </row>
    <row r="68" spans="1:48" hidden="1" outlineLevel="1" x14ac:dyDescent="0.25">
      <c r="B68" s="41"/>
      <c r="E68" s="50"/>
      <c r="F68" s="50"/>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row>
    <row r="69" spans="1:48" hidden="1" outlineLevel="1" x14ac:dyDescent="0.25">
      <c r="G69" s="44"/>
    </row>
    <row r="70" spans="1:48" collapsed="1" x14ac:dyDescent="0.25"/>
    <row r="71" spans="1:48" x14ac:dyDescent="0.25">
      <c r="B71" s="12"/>
      <c r="C71" s="13"/>
      <c r="D71" s="13"/>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row>
    <row r="72" spans="1:48" ht="21.75" thickBot="1" x14ac:dyDescent="0.4">
      <c r="A72" s="1">
        <v>3</v>
      </c>
      <c r="B72" s="12"/>
      <c r="C72" s="14" t="s">
        <v>15</v>
      </c>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row>
    <row r="73" spans="1:48" hidden="1" outlineLevel="1" x14ac:dyDescent="0.25">
      <c r="C73" s="16"/>
      <c r="D73" s="16"/>
      <c r="E73" s="16"/>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row>
    <row r="74" spans="1:48" hidden="1" outlineLevel="1" x14ac:dyDescent="0.25">
      <c r="C74" s="18" t="str">
        <f>+"Cash Flow "&amp;C72&amp;" - [000' EUR]"</f>
        <v>Cash Flow Colombia - [000' EUR]</v>
      </c>
      <c r="D74" s="19"/>
      <c r="E74" s="19"/>
      <c r="F74" s="20"/>
      <c r="G74" s="19"/>
      <c r="H74" s="21"/>
      <c r="I74" s="21"/>
      <c r="J74" s="21"/>
      <c r="K74" s="21"/>
    </row>
    <row r="75" spans="1:48" hidden="1" outlineLevel="1" x14ac:dyDescent="0.25">
      <c r="C75" s="22" t="s">
        <v>0</v>
      </c>
      <c r="D75" s="22"/>
      <c r="E75" s="22"/>
      <c r="F75" s="23"/>
      <c r="G75" s="23"/>
      <c r="H75" s="64">
        <f t="shared" ref="H75:AV75" si="16">+H8</f>
        <v>2020</v>
      </c>
      <c r="I75" s="64">
        <f t="shared" si="16"/>
        <v>2021</v>
      </c>
      <c r="J75" s="64">
        <f t="shared" si="16"/>
        <v>2022</v>
      </c>
      <c r="K75" s="64">
        <f t="shared" si="16"/>
        <v>2023</v>
      </c>
      <c r="L75" s="64">
        <f t="shared" si="16"/>
        <v>2024</v>
      </c>
      <c r="M75" s="64">
        <f t="shared" si="16"/>
        <v>2025</v>
      </c>
      <c r="N75" s="64">
        <f t="shared" si="16"/>
        <v>2026</v>
      </c>
      <c r="O75" s="64">
        <f t="shared" si="16"/>
        <v>2027</v>
      </c>
      <c r="P75" s="64">
        <f t="shared" si="16"/>
        <v>2028</v>
      </c>
      <c r="Q75" s="64">
        <f t="shared" si="16"/>
        <v>2029</v>
      </c>
      <c r="R75" s="64">
        <f t="shared" si="16"/>
        <v>2030</v>
      </c>
      <c r="S75" s="64">
        <f t="shared" si="16"/>
        <v>2031</v>
      </c>
      <c r="T75" s="64">
        <f t="shared" si="16"/>
        <v>2032</v>
      </c>
      <c r="U75" s="64">
        <f t="shared" si="16"/>
        <v>2033</v>
      </c>
      <c r="V75" s="64">
        <f t="shared" si="16"/>
        <v>2034</v>
      </c>
      <c r="W75" s="64">
        <f t="shared" si="16"/>
        <v>2035</v>
      </c>
      <c r="X75" s="64">
        <f t="shared" si="16"/>
        <v>2036</v>
      </c>
      <c r="Y75" s="64">
        <f t="shared" si="16"/>
        <v>2037</v>
      </c>
      <c r="Z75" s="64">
        <f t="shared" si="16"/>
        <v>2038</v>
      </c>
      <c r="AA75" s="64">
        <f t="shared" si="16"/>
        <v>2039</v>
      </c>
      <c r="AB75" s="64">
        <f t="shared" si="16"/>
        <v>2040</v>
      </c>
      <c r="AC75" s="64">
        <f t="shared" si="16"/>
        <v>2041</v>
      </c>
      <c r="AD75" s="64">
        <f t="shared" si="16"/>
        <v>2042</v>
      </c>
      <c r="AE75" s="64">
        <f t="shared" si="16"/>
        <v>2043</v>
      </c>
      <c r="AF75" s="64">
        <f t="shared" si="16"/>
        <v>2044</v>
      </c>
      <c r="AG75" s="64">
        <f t="shared" si="16"/>
        <v>2045</v>
      </c>
      <c r="AH75" s="64">
        <f t="shared" si="16"/>
        <v>2046</v>
      </c>
      <c r="AI75" s="64">
        <f t="shared" si="16"/>
        <v>2047</v>
      </c>
      <c r="AJ75" s="64">
        <f t="shared" si="16"/>
        <v>2048</v>
      </c>
      <c r="AK75" s="64">
        <f t="shared" si="16"/>
        <v>2049</v>
      </c>
      <c r="AL75" s="64">
        <f t="shared" si="16"/>
        <v>2050</v>
      </c>
      <c r="AM75" s="64">
        <f t="shared" si="16"/>
        <v>2051</v>
      </c>
      <c r="AN75" s="64">
        <f t="shared" si="16"/>
        <v>2052</v>
      </c>
      <c r="AO75" s="64">
        <f t="shared" si="16"/>
        <v>2053</v>
      </c>
      <c r="AP75" s="64">
        <f t="shared" si="16"/>
        <v>2054</v>
      </c>
      <c r="AQ75" s="64">
        <f t="shared" si="16"/>
        <v>2055</v>
      </c>
      <c r="AR75" s="64">
        <f t="shared" si="16"/>
        <v>2056</v>
      </c>
      <c r="AS75" s="64">
        <f t="shared" si="16"/>
        <v>2057</v>
      </c>
      <c r="AT75" s="64">
        <f t="shared" si="16"/>
        <v>2058</v>
      </c>
      <c r="AU75" s="64">
        <f t="shared" si="16"/>
        <v>2059</v>
      </c>
      <c r="AV75" s="64">
        <f t="shared" si="16"/>
        <v>2060</v>
      </c>
    </row>
    <row r="76" spans="1:48" hidden="1" outlineLevel="1" x14ac:dyDescent="0.25">
      <c r="B76" s="24">
        <f t="shared" ref="B76:C91" si="17">+B47</f>
        <v>1</v>
      </c>
      <c r="C76" s="45" t="str">
        <f t="shared" si="17"/>
        <v>Traffic Revenues</v>
      </c>
      <c r="D76" s="25"/>
      <c r="E76" s="25"/>
      <c r="F76" s="26"/>
      <c r="G76" s="27"/>
      <c r="H76" s="27">
        <v>39295.941953276386</v>
      </c>
      <c r="I76" s="27">
        <v>36437.553693619833</v>
      </c>
      <c r="J76" s="27">
        <v>92506.474747164481</v>
      </c>
      <c r="K76" s="27">
        <v>126677.68665665475</v>
      </c>
      <c r="L76" s="27">
        <v>85845.915501678392</v>
      </c>
      <c r="M76" s="27">
        <v>78820.365014804644</v>
      </c>
      <c r="N76" s="27">
        <v>83171.52979614443</v>
      </c>
      <c r="O76" s="27">
        <v>89529.35722335329</v>
      </c>
      <c r="P76" s="27">
        <v>183636.20541915321</v>
      </c>
      <c r="Q76" s="27">
        <v>134959.85325591115</v>
      </c>
      <c r="R76" s="27">
        <v>133526.47093950654</v>
      </c>
      <c r="S76" s="27">
        <v>119126.70234927972</v>
      </c>
      <c r="T76" s="27">
        <v>127870.83317605124</v>
      </c>
      <c r="U76" s="27">
        <v>287279.12527640781</v>
      </c>
      <c r="V76" s="27">
        <v>189511.15613005508</v>
      </c>
      <c r="W76" s="27">
        <v>195917.12845163347</v>
      </c>
      <c r="X76" s="27">
        <v>156928.93130218991</v>
      </c>
      <c r="Y76" s="27">
        <v>161819.76497609314</v>
      </c>
      <c r="Z76" s="27">
        <v>171961.03408904519</v>
      </c>
      <c r="AA76" s="27">
        <v>182506.76406322161</v>
      </c>
      <c r="AB76" s="27">
        <v>190551.4373832306</v>
      </c>
      <c r="AC76" s="27">
        <v>187081.68304356246</v>
      </c>
      <c r="AD76" s="27">
        <v>198500.34505936809</v>
      </c>
      <c r="AE76" s="27">
        <v>178934.4970390579</v>
      </c>
      <c r="AF76" s="27">
        <v>288461.06976674544</v>
      </c>
      <c r="AG76" s="27">
        <v>0</v>
      </c>
      <c r="AH76" s="27">
        <v>0</v>
      </c>
      <c r="AI76" s="27">
        <v>0</v>
      </c>
      <c r="AJ76" s="27">
        <v>0</v>
      </c>
      <c r="AK76" s="27">
        <v>0</v>
      </c>
      <c r="AL76" s="27">
        <v>0</v>
      </c>
      <c r="AM76" s="27">
        <v>0</v>
      </c>
      <c r="AN76" s="27">
        <v>0</v>
      </c>
      <c r="AO76" s="27">
        <v>0</v>
      </c>
      <c r="AP76" s="27">
        <v>0</v>
      </c>
      <c r="AQ76" s="27">
        <v>0</v>
      </c>
      <c r="AR76" s="27">
        <v>0</v>
      </c>
      <c r="AS76" s="27">
        <v>0</v>
      </c>
      <c r="AT76" s="27">
        <v>0</v>
      </c>
      <c r="AU76" s="27">
        <v>0</v>
      </c>
      <c r="AV76" s="27">
        <v>0</v>
      </c>
    </row>
    <row r="77" spans="1:48" hidden="1" outlineLevel="1" x14ac:dyDescent="0.25">
      <c r="B77" s="24">
        <f t="shared" si="17"/>
        <v>2</v>
      </c>
      <c r="C77" s="29" t="str">
        <f t="shared" si="17"/>
        <v>Revenues without traffic risk</v>
      </c>
      <c r="D77" s="29"/>
      <c r="E77" s="29"/>
      <c r="F77" s="17"/>
      <c r="G77" s="30"/>
      <c r="H77" s="30">
        <v>76421.461335038941</v>
      </c>
      <c r="I77" s="30">
        <v>117576.07576600357</v>
      </c>
      <c r="J77" s="30">
        <v>161145.16399716487</v>
      </c>
      <c r="K77" s="30">
        <v>179106.8334896146</v>
      </c>
      <c r="L77" s="30">
        <v>175451.94127086882</v>
      </c>
      <c r="M77" s="30">
        <v>207523.48168692747</v>
      </c>
      <c r="N77" s="30">
        <v>187415.8555440458</v>
      </c>
      <c r="O77" s="30">
        <v>197004.94272968516</v>
      </c>
      <c r="P77" s="30">
        <v>231799.20155965834</v>
      </c>
      <c r="Q77" s="30">
        <v>179085.01225445111</v>
      </c>
      <c r="R77" s="30">
        <v>186765.38902029512</v>
      </c>
      <c r="S77" s="30">
        <v>185079.40754387542</v>
      </c>
      <c r="T77" s="30">
        <v>154430.16331533526</v>
      </c>
      <c r="U77" s="30">
        <v>182401.54482604409</v>
      </c>
      <c r="V77" s="30">
        <v>168891.19585144005</v>
      </c>
      <c r="W77" s="30">
        <v>176764.07496375375</v>
      </c>
      <c r="X77" s="30">
        <v>208979.0272587348</v>
      </c>
      <c r="Y77" s="30">
        <v>267277.03728789737</v>
      </c>
      <c r="Z77" s="30">
        <v>167444.59875029695</v>
      </c>
      <c r="AA77" s="30">
        <v>198149.62891279851</v>
      </c>
      <c r="AB77" s="30">
        <v>192371.59673867509</v>
      </c>
      <c r="AC77" s="30">
        <v>171688.59187763871</v>
      </c>
      <c r="AD77" s="30">
        <v>0</v>
      </c>
      <c r="AE77" s="30">
        <v>0</v>
      </c>
      <c r="AF77" s="30">
        <v>0</v>
      </c>
      <c r="AG77" s="30">
        <v>0</v>
      </c>
      <c r="AH77" s="30">
        <v>0</v>
      </c>
      <c r="AI77" s="30">
        <v>0</v>
      </c>
      <c r="AJ77" s="30">
        <v>0</v>
      </c>
      <c r="AK77" s="30">
        <v>0</v>
      </c>
      <c r="AL77" s="30">
        <v>0</v>
      </c>
      <c r="AM77" s="30">
        <v>0</v>
      </c>
      <c r="AN77" s="30">
        <v>0</v>
      </c>
      <c r="AO77" s="30">
        <v>0</v>
      </c>
      <c r="AP77" s="30">
        <v>0</v>
      </c>
      <c r="AQ77" s="30">
        <v>0</v>
      </c>
      <c r="AR77" s="30">
        <v>0</v>
      </c>
      <c r="AS77" s="30">
        <v>0</v>
      </c>
      <c r="AT77" s="30">
        <v>0</v>
      </c>
      <c r="AU77" s="30">
        <v>0</v>
      </c>
      <c r="AV77" s="30">
        <v>0</v>
      </c>
    </row>
    <row r="78" spans="1:48" hidden="1" outlineLevel="1" x14ac:dyDescent="0.25">
      <c r="B78" s="24">
        <f t="shared" si="17"/>
        <v>3</v>
      </c>
      <c r="C78" s="29" t="str">
        <f t="shared" si="17"/>
        <v>Operating Costs</v>
      </c>
      <c r="D78" s="29"/>
      <c r="E78" s="29"/>
      <c r="F78" s="17"/>
      <c r="G78" s="30"/>
      <c r="H78" s="30">
        <v>-36613.280963459307</v>
      </c>
      <c r="I78" s="30">
        <v>-32199.947994275921</v>
      </c>
      <c r="J78" s="30">
        <v>-40325.995108188727</v>
      </c>
      <c r="K78" s="30">
        <v>-32603.952562428909</v>
      </c>
      <c r="L78" s="30">
        <v>-30987.805612631575</v>
      </c>
      <c r="M78" s="30">
        <v>-32272.86743320278</v>
      </c>
      <c r="N78" s="30">
        <v>-33210.932820140406</v>
      </c>
      <c r="O78" s="30">
        <v>-33728.479847420378</v>
      </c>
      <c r="P78" s="30">
        <v>-36214.873859703584</v>
      </c>
      <c r="Q78" s="30">
        <v>-36581.915601387438</v>
      </c>
      <c r="R78" s="30">
        <v>-37838.89948053431</v>
      </c>
      <c r="S78" s="30">
        <v>-40461.596968699021</v>
      </c>
      <c r="T78" s="30">
        <v>-41465.401199181462</v>
      </c>
      <c r="U78" s="30">
        <v>-44046.838616644898</v>
      </c>
      <c r="V78" s="30">
        <v>-45536.562559320235</v>
      </c>
      <c r="W78" s="30">
        <v>-46755.792969188464</v>
      </c>
      <c r="X78" s="30">
        <v>-49680.984848374668</v>
      </c>
      <c r="Y78" s="30">
        <v>-52362.365796622886</v>
      </c>
      <c r="Z78" s="30">
        <v>-52443.090910524035</v>
      </c>
      <c r="AA78" s="30">
        <v>-54877.534845964918</v>
      </c>
      <c r="AB78" s="30">
        <v>-56256.541537326862</v>
      </c>
      <c r="AC78" s="30">
        <v>-50508.978454760974</v>
      </c>
      <c r="AD78" s="30">
        <v>-50069.925912775914</v>
      </c>
      <c r="AE78" s="30">
        <v>-45205.905661101715</v>
      </c>
      <c r="AF78" s="30">
        <v>-26681.709912537215</v>
      </c>
      <c r="AG78" s="30">
        <v>0</v>
      </c>
      <c r="AH78" s="30">
        <v>0</v>
      </c>
      <c r="AI78" s="30">
        <v>0</v>
      </c>
      <c r="AJ78" s="30">
        <v>0</v>
      </c>
      <c r="AK78" s="30">
        <v>0</v>
      </c>
      <c r="AL78" s="30">
        <v>0</v>
      </c>
      <c r="AM78" s="30">
        <v>0</v>
      </c>
      <c r="AN78" s="30">
        <v>0</v>
      </c>
      <c r="AO78" s="30">
        <v>0</v>
      </c>
      <c r="AP78" s="30">
        <v>0</v>
      </c>
      <c r="AQ78" s="30">
        <v>0</v>
      </c>
      <c r="AR78" s="30">
        <v>0</v>
      </c>
      <c r="AS78" s="30">
        <v>0</v>
      </c>
      <c r="AT78" s="30">
        <v>0</v>
      </c>
      <c r="AU78" s="30">
        <v>0</v>
      </c>
      <c r="AV78" s="30">
        <v>0</v>
      </c>
    </row>
    <row r="79" spans="1:48" hidden="1" outlineLevel="1" x14ac:dyDescent="0.25">
      <c r="B79" s="24">
        <f t="shared" si="17"/>
        <v>4</v>
      </c>
      <c r="C79" s="29" t="str">
        <f t="shared" si="17"/>
        <v>Investment &amp; Capex</v>
      </c>
      <c r="D79" s="29"/>
      <c r="E79" s="29"/>
      <c r="F79" s="17"/>
      <c r="G79" s="30"/>
      <c r="H79" s="30">
        <v>-394500.49369342707</v>
      </c>
      <c r="I79" s="30">
        <v>-154190.19228996246</v>
      </c>
      <c r="J79" s="30">
        <v>-51014.740712636049</v>
      </c>
      <c r="K79" s="30">
        <v>-5.3447923428847099</v>
      </c>
      <c r="L79" s="30">
        <v>-5.6968369528754916</v>
      </c>
      <c r="M79" s="30">
        <v>-5.7399364655491381</v>
      </c>
      <c r="N79" s="30">
        <v>-6.2297164927659985</v>
      </c>
      <c r="O79" s="30">
        <v>-6.6581920685242553</v>
      </c>
      <c r="P79" s="30">
        <v>-6.9363162246815806</v>
      </c>
      <c r="Q79" s="30">
        <v>-6.9809301545227411</v>
      </c>
      <c r="R79" s="30">
        <v>-7.6087457629485105</v>
      </c>
      <c r="S79" s="30">
        <v>-7.4817506612689453</v>
      </c>
      <c r="T79" s="30">
        <v>-8.1844385889875149</v>
      </c>
      <c r="U79" s="30">
        <v>-8.103198278196718</v>
      </c>
      <c r="V79" s="30">
        <v>-9.0111558618518917</v>
      </c>
      <c r="W79" s="30">
        <v>-9.3831063157411876</v>
      </c>
      <c r="X79" s="30">
        <v>-9.6871519457946231</v>
      </c>
      <c r="Y79" s="30">
        <v>-9.6322202475643124</v>
      </c>
      <c r="Z79" s="30">
        <v>-10.502574151012105</v>
      </c>
      <c r="AA79" s="30">
        <v>-11.102133212655154</v>
      </c>
      <c r="AB79" s="30">
        <v>-12.484639865377682</v>
      </c>
      <c r="AC79" s="30">
        <v>-11.964472598108035</v>
      </c>
      <c r="AD79" s="30">
        <v>-13.394456493434074</v>
      </c>
      <c r="AE79" s="30">
        <v>159.06683768079264</v>
      </c>
      <c r="AF79" s="30">
        <v>83.805898460425212</v>
      </c>
      <c r="AG79" s="30">
        <v>0</v>
      </c>
      <c r="AH79" s="30">
        <v>0</v>
      </c>
      <c r="AI79" s="30">
        <v>0</v>
      </c>
      <c r="AJ79" s="30">
        <v>0</v>
      </c>
      <c r="AK79" s="30">
        <v>0</v>
      </c>
      <c r="AL79" s="30">
        <v>0</v>
      </c>
      <c r="AM79" s="30">
        <v>0</v>
      </c>
      <c r="AN79" s="30">
        <v>0</v>
      </c>
      <c r="AO79" s="30">
        <v>0</v>
      </c>
      <c r="AP79" s="30">
        <v>0</v>
      </c>
      <c r="AQ79" s="30">
        <v>0</v>
      </c>
      <c r="AR79" s="30">
        <v>0</v>
      </c>
      <c r="AS79" s="30">
        <v>0</v>
      </c>
      <c r="AT79" s="30">
        <v>0</v>
      </c>
      <c r="AU79" s="30">
        <v>0</v>
      </c>
      <c r="AV79" s="30">
        <v>0</v>
      </c>
    </row>
    <row r="80" spans="1:48" hidden="1" outlineLevel="1" x14ac:dyDescent="0.25">
      <c r="B80" s="24">
        <f t="shared" si="17"/>
        <v>5</v>
      </c>
      <c r="C80" s="1" t="str">
        <f t="shared" si="17"/>
        <v>Maintenance Costs</v>
      </c>
      <c r="F80" s="31"/>
      <c r="G80" s="30"/>
      <c r="H80" s="30">
        <v>0</v>
      </c>
      <c r="I80" s="30">
        <v>-4113.8608143617803</v>
      </c>
      <c r="J80" s="30">
        <v>-10476.76826448833</v>
      </c>
      <c r="K80" s="30">
        <v>-4003.6461126862232</v>
      </c>
      <c r="L80" s="30">
        <v>-5689.7543133703857</v>
      </c>
      <c r="M80" s="30">
        <v>-22343.63122555647</v>
      </c>
      <c r="N80" s="30">
        <v>-8014.672555071259</v>
      </c>
      <c r="O80" s="30">
        <v>-7857.6088556804352</v>
      </c>
      <c r="P80" s="30">
        <v>-100368.45655509032</v>
      </c>
      <c r="Q80" s="30">
        <v>40097.102316130411</v>
      </c>
      <c r="R80" s="30">
        <v>-7591.0343226643217</v>
      </c>
      <c r="S80" s="30">
        <v>-7064.1225431528273</v>
      </c>
      <c r="T80" s="30">
        <v>-14130.951181009623</v>
      </c>
      <c r="U80" s="30">
        <v>-115205.13040389071</v>
      </c>
      <c r="V80" s="30">
        <v>57712.019303974048</v>
      </c>
      <c r="W80" s="30">
        <v>-5611.1511378976211</v>
      </c>
      <c r="X80" s="30">
        <v>-1437.1098634571299</v>
      </c>
      <c r="Y80" s="30">
        <v>-22076.131809085884</v>
      </c>
      <c r="Z80" s="30">
        <v>-37085.03408478426</v>
      </c>
      <c r="AA80" s="30">
        <v>-29679.601969045121</v>
      </c>
      <c r="AB80" s="30">
        <v>-22889.508603366718</v>
      </c>
      <c r="AC80" s="30">
        <v>-12287.004137187827</v>
      </c>
      <c r="AD80" s="30">
        <v>-7169.4973940845339</v>
      </c>
      <c r="AE80" s="30">
        <v>-476.38025474722303</v>
      </c>
      <c r="AF80" s="30">
        <v>21368.875024406454</v>
      </c>
      <c r="AG80" s="30">
        <v>0</v>
      </c>
      <c r="AH80" s="30">
        <v>0</v>
      </c>
      <c r="AI80" s="30">
        <v>0</v>
      </c>
      <c r="AJ80" s="30">
        <v>0</v>
      </c>
      <c r="AK80" s="30">
        <v>0</v>
      </c>
      <c r="AL80" s="30">
        <v>0</v>
      </c>
      <c r="AM80" s="30">
        <v>0</v>
      </c>
      <c r="AN80" s="30">
        <v>0</v>
      </c>
      <c r="AO80" s="30">
        <v>0</v>
      </c>
      <c r="AP80" s="30">
        <v>0</v>
      </c>
      <c r="AQ80" s="30">
        <v>0</v>
      </c>
      <c r="AR80" s="30">
        <v>0</v>
      </c>
      <c r="AS80" s="30">
        <v>0</v>
      </c>
      <c r="AT80" s="30">
        <v>0</v>
      </c>
      <c r="AU80" s="30">
        <v>0</v>
      </c>
      <c r="AV80" s="30">
        <v>0</v>
      </c>
    </row>
    <row r="81" spans="2:48" hidden="1" outlineLevel="1" x14ac:dyDescent="0.25">
      <c r="B81" s="24">
        <f t="shared" si="17"/>
        <v>6</v>
      </c>
      <c r="C81" s="1" t="str">
        <f t="shared" si="17"/>
        <v>Working Capital</v>
      </c>
      <c r="F81" s="17"/>
      <c r="G81" s="30"/>
      <c r="H81" s="30">
        <v>0</v>
      </c>
      <c r="I81" s="30">
        <v>0</v>
      </c>
      <c r="J81" s="30">
        <v>0</v>
      </c>
      <c r="K81" s="30">
        <v>0</v>
      </c>
      <c r="L81" s="30">
        <v>0</v>
      </c>
      <c r="M81" s="30">
        <v>0</v>
      </c>
      <c r="N81" s="30">
        <v>0</v>
      </c>
      <c r="O81" s="30">
        <v>0</v>
      </c>
      <c r="P81" s="30">
        <v>0</v>
      </c>
      <c r="Q81" s="30">
        <v>0</v>
      </c>
      <c r="R81" s="30">
        <v>0</v>
      </c>
      <c r="S81" s="30">
        <v>0</v>
      </c>
      <c r="T81" s="30">
        <v>0</v>
      </c>
      <c r="U81" s="30">
        <v>0</v>
      </c>
      <c r="V81" s="30">
        <v>0</v>
      </c>
      <c r="W81" s="30">
        <v>0</v>
      </c>
      <c r="X81" s="30">
        <v>0</v>
      </c>
      <c r="Y81" s="30">
        <v>0</v>
      </c>
      <c r="Z81" s="30">
        <v>0</v>
      </c>
      <c r="AA81" s="30">
        <v>0</v>
      </c>
      <c r="AB81" s="30">
        <v>0</v>
      </c>
      <c r="AC81" s="30">
        <v>0</v>
      </c>
      <c r="AD81" s="30">
        <v>0</v>
      </c>
      <c r="AE81" s="30">
        <v>0</v>
      </c>
      <c r="AF81" s="30">
        <v>0</v>
      </c>
      <c r="AG81" s="30">
        <v>0</v>
      </c>
      <c r="AH81" s="30">
        <v>0</v>
      </c>
      <c r="AI81" s="30">
        <v>0</v>
      </c>
      <c r="AJ81" s="30">
        <v>0</v>
      </c>
      <c r="AK81" s="30">
        <v>0</v>
      </c>
      <c r="AL81" s="30">
        <v>0</v>
      </c>
      <c r="AM81" s="30">
        <v>0</v>
      </c>
      <c r="AN81" s="30">
        <v>0</v>
      </c>
      <c r="AO81" s="30">
        <v>0</v>
      </c>
      <c r="AP81" s="30">
        <v>0</v>
      </c>
      <c r="AQ81" s="30">
        <v>0</v>
      </c>
      <c r="AR81" s="30">
        <v>0</v>
      </c>
      <c r="AS81" s="30">
        <v>0</v>
      </c>
      <c r="AT81" s="30">
        <v>0</v>
      </c>
      <c r="AU81" s="30">
        <v>0</v>
      </c>
      <c r="AV81" s="30">
        <v>0</v>
      </c>
    </row>
    <row r="82" spans="2:48" hidden="1" outlineLevel="1" x14ac:dyDescent="0.25">
      <c r="B82" s="24">
        <f t="shared" si="17"/>
        <v>7</v>
      </c>
      <c r="C82" s="1" t="str">
        <f t="shared" si="17"/>
        <v>Reimbursement to the Grantor</v>
      </c>
      <c r="F82" s="31"/>
      <c r="G82" s="30"/>
      <c r="H82" s="30">
        <v>0</v>
      </c>
      <c r="I82" s="30">
        <v>0</v>
      </c>
      <c r="J82" s="30">
        <v>0</v>
      </c>
      <c r="K82" s="30">
        <v>0</v>
      </c>
      <c r="L82" s="30">
        <v>0</v>
      </c>
      <c r="M82" s="30">
        <v>0</v>
      </c>
      <c r="N82" s="30">
        <v>0</v>
      </c>
      <c r="O82" s="30">
        <v>0</v>
      </c>
      <c r="P82" s="30">
        <v>0</v>
      </c>
      <c r="Q82" s="30">
        <v>0</v>
      </c>
      <c r="R82" s="30">
        <v>0</v>
      </c>
      <c r="S82" s="30">
        <v>0</v>
      </c>
      <c r="T82" s="30">
        <v>0</v>
      </c>
      <c r="U82" s="30">
        <v>0</v>
      </c>
      <c r="V82" s="30">
        <v>0</v>
      </c>
      <c r="W82" s="30">
        <v>0</v>
      </c>
      <c r="X82" s="30">
        <v>0</v>
      </c>
      <c r="Y82" s="30">
        <v>0</v>
      </c>
      <c r="Z82" s="30">
        <v>0</v>
      </c>
      <c r="AA82" s="30">
        <v>0</v>
      </c>
      <c r="AB82" s="30">
        <v>0</v>
      </c>
      <c r="AC82" s="30">
        <v>0</v>
      </c>
      <c r="AD82" s="30">
        <v>0</v>
      </c>
      <c r="AE82" s="30">
        <v>0</v>
      </c>
      <c r="AF82" s="30">
        <v>0</v>
      </c>
      <c r="AG82" s="30">
        <v>0</v>
      </c>
      <c r="AH82" s="30">
        <v>0</v>
      </c>
      <c r="AI82" s="30">
        <v>0</v>
      </c>
      <c r="AJ82" s="30">
        <v>0</v>
      </c>
      <c r="AK82" s="30">
        <v>0</v>
      </c>
      <c r="AL82" s="30">
        <v>0</v>
      </c>
      <c r="AM82" s="30">
        <v>0</v>
      </c>
      <c r="AN82" s="30">
        <v>0</v>
      </c>
      <c r="AO82" s="30">
        <v>0</v>
      </c>
      <c r="AP82" s="30">
        <v>0</v>
      </c>
      <c r="AQ82" s="30">
        <v>0</v>
      </c>
      <c r="AR82" s="30">
        <v>0</v>
      </c>
      <c r="AS82" s="30">
        <v>0</v>
      </c>
      <c r="AT82" s="30">
        <v>0</v>
      </c>
      <c r="AU82" s="30">
        <v>0</v>
      </c>
      <c r="AV82" s="30">
        <v>0</v>
      </c>
    </row>
    <row r="83" spans="2:48" hidden="1" outlineLevel="1" x14ac:dyDescent="0.25">
      <c r="B83" s="24">
        <f t="shared" si="17"/>
        <v>8</v>
      </c>
      <c r="C83" s="1" t="str">
        <f t="shared" si="17"/>
        <v>Into / Out Operating Reserve Accounts</v>
      </c>
      <c r="F83" s="31"/>
      <c r="G83" s="32"/>
      <c r="H83" s="32">
        <v>0</v>
      </c>
      <c r="I83" s="32">
        <v>0</v>
      </c>
      <c r="J83" s="32">
        <v>0</v>
      </c>
      <c r="K83" s="32">
        <v>0</v>
      </c>
      <c r="L83" s="32">
        <v>0</v>
      </c>
      <c r="M83" s="32">
        <v>0</v>
      </c>
      <c r="N83" s="32">
        <v>0</v>
      </c>
      <c r="O83" s="32">
        <v>0</v>
      </c>
      <c r="P83" s="32">
        <v>0</v>
      </c>
      <c r="Q83" s="32">
        <v>0</v>
      </c>
      <c r="R83" s="32">
        <v>0</v>
      </c>
      <c r="S83" s="32">
        <v>0</v>
      </c>
      <c r="T83" s="32">
        <v>0</v>
      </c>
      <c r="U83" s="32">
        <v>0</v>
      </c>
      <c r="V83" s="32">
        <v>0</v>
      </c>
      <c r="W83" s="32">
        <v>0</v>
      </c>
      <c r="X83" s="32">
        <v>0</v>
      </c>
      <c r="Y83" s="32">
        <v>0</v>
      </c>
      <c r="Z83" s="32">
        <v>0</v>
      </c>
      <c r="AA83" s="32">
        <v>0</v>
      </c>
      <c r="AB83" s="32">
        <v>0</v>
      </c>
      <c r="AC83" s="32">
        <v>0</v>
      </c>
      <c r="AD83" s="32">
        <v>0</v>
      </c>
      <c r="AE83" s="32">
        <v>0</v>
      </c>
      <c r="AF83" s="32">
        <v>0</v>
      </c>
      <c r="AG83" s="32">
        <v>0</v>
      </c>
      <c r="AH83" s="32">
        <v>0</v>
      </c>
      <c r="AI83" s="32">
        <v>0</v>
      </c>
      <c r="AJ83" s="32">
        <v>0</v>
      </c>
      <c r="AK83" s="32">
        <v>0</v>
      </c>
      <c r="AL83" s="32">
        <v>0</v>
      </c>
      <c r="AM83" s="32">
        <v>0</v>
      </c>
      <c r="AN83" s="32">
        <v>0</v>
      </c>
      <c r="AO83" s="32">
        <v>0</v>
      </c>
      <c r="AP83" s="32">
        <v>0</v>
      </c>
      <c r="AQ83" s="32">
        <v>0</v>
      </c>
      <c r="AR83" s="32">
        <v>0</v>
      </c>
      <c r="AS83" s="32">
        <v>0</v>
      </c>
      <c r="AT83" s="32">
        <v>0</v>
      </c>
      <c r="AU83" s="32">
        <v>0</v>
      </c>
      <c r="AV83" s="32">
        <v>0</v>
      </c>
    </row>
    <row r="84" spans="2:48" hidden="1" outlineLevel="1" x14ac:dyDescent="0.25">
      <c r="B84" s="24">
        <f t="shared" si="17"/>
        <v>9</v>
      </c>
      <c r="C84" s="46" t="str">
        <f t="shared" si="17"/>
        <v>Operating Cash Flow</v>
      </c>
      <c r="E84" s="33"/>
      <c r="F84" s="33"/>
      <c r="G84" s="34"/>
      <c r="H84" s="34">
        <f t="shared" ref="H84:AH84" si="18">SUM(H76:H83)</f>
        <v>-315396.37136857107</v>
      </c>
      <c r="I84" s="34">
        <f t="shared" si="18"/>
        <v>-36490.371638976743</v>
      </c>
      <c r="J84" s="34">
        <f t="shared" si="18"/>
        <v>151834.13465901627</v>
      </c>
      <c r="K84" s="34">
        <f t="shared" si="18"/>
        <v>269171.5766788114</v>
      </c>
      <c r="L84" s="34">
        <f t="shared" si="18"/>
        <v>224614.60000959237</v>
      </c>
      <c r="M84" s="34">
        <f t="shared" si="18"/>
        <v>231721.60810650734</v>
      </c>
      <c r="N84" s="34">
        <f t="shared" si="18"/>
        <v>229355.55024848582</v>
      </c>
      <c r="O84" s="34">
        <f t="shared" si="18"/>
        <v>244941.55305786911</v>
      </c>
      <c r="P84" s="34">
        <f t="shared" si="18"/>
        <v>278845.14024779294</v>
      </c>
      <c r="Q84" s="34">
        <f t="shared" si="18"/>
        <v>317553.07129495073</v>
      </c>
      <c r="R84" s="34">
        <f t="shared" si="18"/>
        <v>274854.31741084007</v>
      </c>
      <c r="S84" s="34">
        <f t="shared" si="18"/>
        <v>256672.90863064205</v>
      </c>
      <c r="T84" s="34">
        <f t="shared" si="18"/>
        <v>226696.45967260643</v>
      </c>
      <c r="U84" s="34">
        <f t="shared" si="18"/>
        <v>310420.59788363811</v>
      </c>
      <c r="V84" s="34">
        <f t="shared" si="18"/>
        <v>370568.79757028713</v>
      </c>
      <c r="W84" s="34">
        <f t="shared" si="18"/>
        <v>320304.87620198535</v>
      </c>
      <c r="X84" s="34">
        <f t="shared" si="18"/>
        <v>314780.17669714714</v>
      </c>
      <c r="Y84" s="34">
        <f t="shared" si="18"/>
        <v>354648.67243803415</v>
      </c>
      <c r="Z84" s="34">
        <f t="shared" si="18"/>
        <v>249867.00526988279</v>
      </c>
      <c r="AA84" s="34">
        <f t="shared" si="18"/>
        <v>296088.1540277974</v>
      </c>
      <c r="AB84" s="34">
        <f t="shared" si="18"/>
        <v>303764.49934134667</v>
      </c>
      <c r="AC84" s="34">
        <f t="shared" si="18"/>
        <v>295962.32785665424</v>
      </c>
      <c r="AD84" s="34">
        <f t="shared" si="18"/>
        <v>141247.52729601422</v>
      </c>
      <c r="AE84" s="34">
        <f t="shared" si="18"/>
        <v>133411.27796088974</v>
      </c>
      <c r="AF84" s="34">
        <f t="shared" si="18"/>
        <v>283232.0407770751</v>
      </c>
      <c r="AG84" s="34">
        <f t="shared" si="18"/>
        <v>0</v>
      </c>
      <c r="AH84" s="34">
        <f t="shared" si="18"/>
        <v>0</v>
      </c>
      <c r="AI84" s="34">
        <f t="shared" ref="AI84:AV84" si="19">SUM(AI76:AI83)</f>
        <v>0</v>
      </c>
      <c r="AJ84" s="34">
        <f t="shared" si="19"/>
        <v>0</v>
      </c>
      <c r="AK84" s="34">
        <f t="shared" si="19"/>
        <v>0</v>
      </c>
      <c r="AL84" s="34">
        <f t="shared" si="19"/>
        <v>0</v>
      </c>
      <c r="AM84" s="34">
        <f t="shared" si="19"/>
        <v>0</v>
      </c>
      <c r="AN84" s="34">
        <f t="shared" si="19"/>
        <v>0</v>
      </c>
      <c r="AO84" s="34">
        <f t="shared" si="19"/>
        <v>0</v>
      </c>
      <c r="AP84" s="34">
        <f t="shared" si="19"/>
        <v>0</v>
      </c>
      <c r="AQ84" s="34">
        <f t="shared" si="19"/>
        <v>0</v>
      </c>
      <c r="AR84" s="34">
        <f t="shared" si="19"/>
        <v>0</v>
      </c>
      <c r="AS84" s="34">
        <f t="shared" si="19"/>
        <v>0</v>
      </c>
      <c r="AT84" s="34">
        <f t="shared" si="19"/>
        <v>0</v>
      </c>
      <c r="AU84" s="34">
        <f t="shared" si="19"/>
        <v>0</v>
      </c>
      <c r="AV84" s="34">
        <f t="shared" si="19"/>
        <v>0</v>
      </c>
    </row>
    <row r="85" spans="2:48" hidden="1" outlineLevel="1" x14ac:dyDescent="0.25">
      <c r="B85" s="24">
        <f t="shared" si="17"/>
        <v>10</v>
      </c>
      <c r="C85" s="29" t="str">
        <f t="shared" si="17"/>
        <v>Taxes</v>
      </c>
      <c r="D85" s="29"/>
      <c r="E85" s="29"/>
      <c r="F85" s="17"/>
      <c r="G85" s="32"/>
      <c r="H85" s="32">
        <v>-414.9539684011263</v>
      </c>
      <c r="I85" s="32">
        <v>-1087.9063783915863</v>
      </c>
      <c r="J85" s="32">
        <v>-4657.850841836389</v>
      </c>
      <c r="K85" s="32">
        <v>-3640.2302352421348</v>
      </c>
      <c r="L85" s="32">
        <v>-3613.567994872255</v>
      </c>
      <c r="M85" s="32">
        <v>-3431.5028137019563</v>
      </c>
      <c r="N85" s="32">
        <v>-3595.2926542573723</v>
      </c>
      <c r="O85" s="32">
        <v>-8148.1713793650406</v>
      </c>
      <c r="P85" s="32">
        <v>-15671.698880331858</v>
      </c>
      <c r="Q85" s="32">
        <v>-50524.216707835265</v>
      </c>
      <c r="R85" s="32">
        <v>-11569.091654273992</v>
      </c>
      <c r="S85" s="32">
        <v>-8618.8967541026886</v>
      </c>
      <c r="T85" s="32">
        <v>-23043.447617025464</v>
      </c>
      <c r="U85" s="32">
        <v>-21524.816727735029</v>
      </c>
      <c r="V85" s="32">
        <v>-82800.614116087221</v>
      </c>
      <c r="W85" s="32">
        <v>-36740.744405087011</v>
      </c>
      <c r="X85" s="32">
        <v>-60154.285839624565</v>
      </c>
      <c r="Y85" s="32">
        <v>-67515.953622336005</v>
      </c>
      <c r="Z85" s="32">
        <v>-26106.963641196529</v>
      </c>
      <c r="AA85" s="32">
        <v>-41332.292796680726</v>
      </c>
      <c r="AB85" s="32">
        <v>-52547.65578461453</v>
      </c>
      <c r="AC85" s="32">
        <v>-42627.889881714415</v>
      </c>
      <c r="AD85" s="32">
        <v>-36147.566147565318</v>
      </c>
      <c r="AE85" s="32">
        <v>-15998.531722485746</v>
      </c>
      <c r="AF85" s="32">
        <v>-73985.852524513684</v>
      </c>
      <c r="AG85" s="32">
        <v>0</v>
      </c>
      <c r="AH85" s="32">
        <v>0</v>
      </c>
      <c r="AI85" s="32">
        <v>0</v>
      </c>
      <c r="AJ85" s="32">
        <v>0</v>
      </c>
      <c r="AK85" s="32">
        <v>0</v>
      </c>
      <c r="AL85" s="32">
        <v>0</v>
      </c>
      <c r="AM85" s="32">
        <v>0</v>
      </c>
      <c r="AN85" s="32">
        <v>0</v>
      </c>
      <c r="AO85" s="32">
        <v>0</v>
      </c>
      <c r="AP85" s="32">
        <v>0</v>
      </c>
      <c r="AQ85" s="32">
        <v>0</v>
      </c>
      <c r="AR85" s="32">
        <v>0</v>
      </c>
      <c r="AS85" s="32">
        <v>0</v>
      </c>
      <c r="AT85" s="32">
        <v>0</v>
      </c>
      <c r="AU85" s="32">
        <v>0</v>
      </c>
      <c r="AV85" s="32">
        <v>0</v>
      </c>
    </row>
    <row r="86" spans="2:48" hidden="1" outlineLevel="1" x14ac:dyDescent="0.25">
      <c r="B86" s="24">
        <f t="shared" si="17"/>
        <v>11</v>
      </c>
      <c r="C86" s="29" t="str">
        <f t="shared" si="17"/>
        <v>Operating Cash Flow After Tax</v>
      </c>
      <c r="D86" s="29"/>
      <c r="E86" s="29"/>
      <c r="F86" s="17"/>
      <c r="G86" s="34"/>
      <c r="H86" s="34">
        <f t="shared" ref="H86:AH86" si="20">SUM(H84:H85)</f>
        <v>-315811.32533697219</v>
      </c>
      <c r="I86" s="34">
        <f t="shared" si="20"/>
        <v>-37578.278017368328</v>
      </c>
      <c r="J86" s="34">
        <f t="shared" si="20"/>
        <v>147176.28381717988</v>
      </c>
      <c r="K86" s="34">
        <f t="shared" si="20"/>
        <v>265531.34644356929</v>
      </c>
      <c r="L86" s="34">
        <f t="shared" si="20"/>
        <v>221001.03201472011</v>
      </c>
      <c r="M86" s="34">
        <f t="shared" si="20"/>
        <v>228290.10529280538</v>
      </c>
      <c r="N86" s="34">
        <f t="shared" si="20"/>
        <v>225760.25759422843</v>
      </c>
      <c r="O86" s="34">
        <f t="shared" si="20"/>
        <v>236793.38167850408</v>
      </c>
      <c r="P86" s="34">
        <f t="shared" si="20"/>
        <v>263173.44136746106</v>
      </c>
      <c r="Q86" s="34">
        <f t="shared" si="20"/>
        <v>267028.85458711546</v>
      </c>
      <c r="R86" s="34">
        <f t="shared" si="20"/>
        <v>263285.2257565661</v>
      </c>
      <c r="S86" s="34">
        <f t="shared" si="20"/>
        <v>248054.01187653936</v>
      </c>
      <c r="T86" s="34">
        <f t="shared" si="20"/>
        <v>203653.01205558097</v>
      </c>
      <c r="U86" s="34">
        <f t="shared" si="20"/>
        <v>288895.78115590307</v>
      </c>
      <c r="V86" s="34">
        <f t="shared" si="20"/>
        <v>287768.18345419993</v>
      </c>
      <c r="W86" s="34">
        <f t="shared" si="20"/>
        <v>283564.13179689832</v>
      </c>
      <c r="X86" s="34">
        <f t="shared" si="20"/>
        <v>254625.89085752258</v>
      </c>
      <c r="Y86" s="34">
        <f t="shared" si="20"/>
        <v>287132.71881569817</v>
      </c>
      <c r="Z86" s="34">
        <f t="shared" si="20"/>
        <v>223760.04162868627</v>
      </c>
      <c r="AA86" s="34">
        <f t="shared" si="20"/>
        <v>254755.86123111667</v>
      </c>
      <c r="AB86" s="34">
        <f t="shared" si="20"/>
        <v>251216.84355673214</v>
      </c>
      <c r="AC86" s="34">
        <f t="shared" si="20"/>
        <v>253334.43797493982</v>
      </c>
      <c r="AD86" s="34">
        <f t="shared" si="20"/>
        <v>105099.9611484489</v>
      </c>
      <c r="AE86" s="34">
        <f t="shared" si="20"/>
        <v>117412.746238404</v>
      </c>
      <c r="AF86" s="34">
        <f t="shared" si="20"/>
        <v>209246.18825256143</v>
      </c>
      <c r="AG86" s="34">
        <f t="shared" si="20"/>
        <v>0</v>
      </c>
      <c r="AH86" s="34">
        <f t="shared" si="20"/>
        <v>0</v>
      </c>
      <c r="AI86" s="34">
        <f t="shared" ref="AI86:AV86" si="21">SUM(AI84:AI85)</f>
        <v>0</v>
      </c>
      <c r="AJ86" s="34">
        <f t="shared" si="21"/>
        <v>0</v>
      </c>
      <c r="AK86" s="34">
        <f t="shared" si="21"/>
        <v>0</v>
      </c>
      <c r="AL86" s="34">
        <f t="shared" si="21"/>
        <v>0</v>
      </c>
      <c r="AM86" s="34">
        <f t="shared" si="21"/>
        <v>0</v>
      </c>
      <c r="AN86" s="34">
        <f t="shared" si="21"/>
        <v>0</v>
      </c>
      <c r="AO86" s="34">
        <f t="shared" si="21"/>
        <v>0</v>
      </c>
      <c r="AP86" s="34">
        <f t="shared" si="21"/>
        <v>0</v>
      </c>
      <c r="AQ86" s="34">
        <f t="shared" si="21"/>
        <v>0</v>
      </c>
      <c r="AR86" s="34">
        <f t="shared" si="21"/>
        <v>0</v>
      </c>
      <c r="AS86" s="34">
        <f t="shared" si="21"/>
        <v>0</v>
      </c>
      <c r="AT86" s="34">
        <f t="shared" si="21"/>
        <v>0</v>
      </c>
      <c r="AU86" s="34">
        <f t="shared" si="21"/>
        <v>0</v>
      </c>
      <c r="AV86" s="34">
        <f t="shared" si="21"/>
        <v>0</v>
      </c>
    </row>
    <row r="87" spans="2:48" hidden="1" outlineLevel="1" x14ac:dyDescent="0.25">
      <c r="B87" s="24">
        <f t="shared" si="17"/>
        <v>12</v>
      </c>
      <c r="C87" s="29" t="str">
        <f t="shared" si="17"/>
        <v>Debts - Drawdowns</v>
      </c>
      <c r="D87" s="29"/>
      <c r="E87" s="29"/>
      <c r="F87" s="17"/>
      <c r="G87" s="32"/>
      <c r="H87" s="32">
        <v>404950.71631456626</v>
      </c>
      <c r="I87" s="32">
        <v>621251.52168288082</v>
      </c>
      <c r="J87" s="32">
        <v>761715.73535515449</v>
      </c>
      <c r="K87" s="32">
        <v>0</v>
      </c>
      <c r="L87" s="32">
        <v>0</v>
      </c>
      <c r="M87" s="32">
        <v>0</v>
      </c>
      <c r="N87" s="32">
        <v>0</v>
      </c>
      <c r="O87" s="32">
        <v>0</v>
      </c>
      <c r="P87" s="32">
        <v>0</v>
      </c>
      <c r="Q87" s="32">
        <v>0</v>
      </c>
      <c r="R87" s="32">
        <v>0</v>
      </c>
      <c r="S87" s="32">
        <v>0</v>
      </c>
      <c r="T87" s="32">
        <v>0</v>
      </c>
      <c r="U87" s="32">
        <v>0</v>
      </c>
      <c r="V87" s="32">
        <v>0</v>
      </c>
      <c r="W87" s="32">
        <v>0</v>
      </c>
      <c r="X87" s="32">
        <v>0</v>
      </c>
      <c r="Y87" s="32">
        <v>0</v>
      </c>
      <c r="Z87" s="32">
        <v>0</v>
      </c>
      <c r="AA87" s="32">
        <v>0</v>
      </c>
      <c r="AB87" s="32">
        <v>0</v>
      </c>
      <c r="AC87" s="32">
        <v>0</v>
      </c>
      <c r="AD87" s="32">
        <v>0</v>
      </c>
      <c r="AE87" s="32">
        <v>0</v>
      </c>
      <c r="AF87" s="32">
        <v>0</v>
      </c>
      <c r="AG87" s="32">
        <v>0</v>
      </c>
      <c r="AH87" s="32">
        <v>0</v>
      </c>
      <c r="AI87" s="32">
        <v>0</v>
      </c>
      <c r="AJ87" s="32">
        <v>0</v>
      </c>
      <c r="AK87" s="32">
        <v>0</v>
      </c>
      <c r="AL87" s="32">
        <v>0</v>
      </c>
      <c r="AM87" s="32">
        <v>0</v>
      </c>
      <c r="AN87" s="32">
        <v>0</v>
      </c>
      <c r="AO87" s="32">
        <v>0</v>
      </c>
      <c r="AP87" s="32">
        <v>0</v>
      </c>
      <c r="AQ87" s="32">
        <v>0</v>
      </c>
      <c r="AR87" s="32">
        <v>0</v>
      </c>
      <c r="AS87" s="32">
        <v>0</v>
      </c>
      <c r="AT87" s="32">
        <v>0</v>
      </c>
      <c r="AU87" s="32">
        <v>0</v>
      </c>
      <c r="AV87" s="32">
        <v>0</v>
      </c>
    </row>
    <row r="88" spans="2:48" hidden="1" outlineLevel="1" x14ac:dyDescent="0.25">
      <c r="B88" s="24">
        <f t="shared" si="17"/>
        <v>13</v>
      </c>
      <c r="C88" s="29" t="str">
        <f t="shared" si="17"/>
        <v>Debts - Interests &amp; Fees</v>
      </c>
      <c r="D88" s="29"/>
      <c r="E88" s="29"/>
      <c r="F88" s="17"/>
      <c r="G88" s="32"/>
      <c r="H88" s="32">
        <v>-86839.022308029584</v>
      </c>
      <c r="I88" s="32">
        <v>-113101.16021739678</v>
      </c>
      <c r="J88" s="32">
        <v>-114130.22186010311</v>
      </c>
      <c r="K88" s="32">
        <v>-133637.79417451652</v>
      </c>
      <c r="L88" s="32">
        <v>-132056.2003548879</v>
      </c>
      <c r="M88" s="32">
        <v>-129147.13220569982</v>
      </c>
      <c r="N88" s="32">
        <v>-125854.20818581169</v>
      </c>
      <c r="O88" s="32">
        <v>-122408.40008704957</v>
      </c>
      <c r="P88" s="32">
        <v>-117384.06896006485</v>
      </c>
      <c r="Q88" s="32">
        <v>-112726.32885893238</v>
      </c>
      <c r="R88" s="32">
        <v>-105928.34797897738</v>
      </c>
      <c r="S88" s="32">
        <v>-98825.936670708528</v>
      </c>
      <c r="T88" s="32">
        <v>-93579.427130220691</v>
      </c>
      <c r="U88" s="32">
        <v>-88124.184043488218</v>
      </c>
      <c r="V88" s="32">
        <v>-77365.471927750797</v>
      </c>
      <c r="W88" s="32">
        <v>-63354.283704964117</v>
      </c>
      <c r="X88" s="32">
        <v>-52114.433490971169</v>
      </c>
      <c r="Y88" s="32">
        <v>-39150.677941023139</v>
      </c>
      <c r="Z88" s="32">
        <v>-27979.87903268226</v>
      </c>
      <c r="AA88" s="32">
        <v>-15600.238095751392</v>
      </c>
      <c r="AB88" s="32">
        <v>-6003.3055834412271</v>
      </c>
      <c r="AC88" s="32">
        <v>-4616.3368633200644</v>
      </c>
      <c r="AD88" s="32">
        <v>-2850.6386015952712</v>
      </c>
      <c r="AE88" s="32">
        <v>-2123.7650102436132</v>
      </c>
      <c r="AF88" s="32">
        <v>0</v>
      </c>
      <c r="AG88" s="32">
        <v>0</v>
      </c>
      <c r="AH88" s="32">
        <v>0</v>
      </c>
      <c r="AI88" s="32">
        <v>0</v>
      </c>
      <c r="AJ88" s="32">
        <v>0</v>
      </c>
      <c r="AK88" s="32">
        <v>0</v>
      </c>
      <c r="AL88" s="32">
        <v>0</v>
      </c>
      <c r="AM88" s="32">
        <v>0</v>
      </c>
      <c r="AN88" s="32">
        <v>0</v>
      </c>
      <c r="AO88" s="32">
        <v>0</v>
      </c>
      <c r="AP88" s="32">
        <v>0</v>
      </c>
      <c r="AQ88" s="32">
        <v>0</v>
      </c>
      <c r="AR88" s="32">
        <v>0</v>
      </c>
      <c r="AS88" s="32">
        <v>0</v>
      </c>
      <c r="AT88" s="32">
        <v>0</v>
      </c>
      <c r="AU88" s="32">
        <v>0</v>
      </c>
      <c r="AV88" s="32">
        <v>0</v>
      </c>
    </row>
    <row r="89" spans="2:48" hidden="1" outlineLevel="1" x14ac:dyDescent="0.25">
      <c r="B89" s="24">
        <f t="shared" si="17"/>
        <v>14</v>
      </c>
      <c r="C89" s="29" t="str">
        <f t="shared" si="17"/>
        <v>Debts - Repayment</v>
      </c>
      <c r="D89" s="29"/>
      <c r="E89" s="29"/>
      <c r="F89" s="17"/>
      <c r="G89" s="32"/>
      <c r="H89" s="32">
        <v>-4648.8952243414551</v>
      </c>
      <c r="I89" s="32">
        <v>-345568.35932742024</v>
      </c>
      <c r="J89" s="32">
        <v>-590246.3333068717</v>
      </c>
      <c r="K89" s="32">
        <v>-52656.127737456402</v>
      </c>
      <c r="L89" s="32">
        <v>-42448.228369811426</v>
      </c>
      <c r="M89" s="32">
        <v>-54696.679057387577</v>
      </c>
      <c r="N89" s="32">
        <v>-55749.421618539454</v>
      </c>
      <c r="O89" s="32">
        <v>-64783.494968583851</v>
      </c>
      <c r="P89" s="32">
        <v>-89950.815020005364</v>
      </c>
      <c r="Q89" s="32">
        <v>-89671.296198082709</v>
      </c>
      <c r="R89" s="32">
        <v>-101243.06914528098</v>
      </c>
      <c r="S89" s="32">
        <v>-96292.100767318334</v>
      </c>
      <c r="T89" s="32">
        <v>-70064.378060257121</v>
      </c>
      <c r="U89" s="32">
        <v>-135802.43101738699</v>
      </c>
      <c r="V89" s="32">
        <v>-149736.22008877387</v>
      </c>
      <c r="W89" s="32">
        <v>-156795.35100019968</v>
      </c>
      <c r="X89" s="32">
        <v>-138934.07009407994</v>
      </c>
      <c r="Y89" s="32">
        <v>-174130.72710350892</v>
      </c>
      <c r="Z89" s="32">
        <v>-139697.00942340994</v>
      </c>
      <c r="AA89" s="32">
        <v>-159618.57337528886</v>
      </c>
      <c r="AB89" s="32">
        <v>-111709.98641186926</v>
      </c>
      <c r="AC89" s="32">
        <v>-32313.329281909024</v>
      </c>
      <c r="AD89" s="32">
        <v>-12582.125890562593</v>
      </c>
      <c r="AE89" s="32">
        <v>-45616.398032715508</v>
      </c>
      <c r="AF89" s="32">
        <v>0</v>
      </c>
      <c r="AG89" s="32">
        <v>0</v>
      </c>
      <c r="AH89" s="32">
        <v>0</v>
      </c>
      <c r="AI89" s="32">
        <v>0</v>
      </c>
      <c r="AJ89" s="32">
        <v>0</v>
      </c>
      <c r="AK89" s="32">
        <v>0</v>
      </c>
      <c r="AL89" s="32">
        <v>0</v>
      </c>
      <c r="AM89" s="32">
        <v>0</v>
      </c>
      <c r="AN89" s="32">
        <v>0</v>
      </c>
      <c r="AO89" s="32">
        <v>0</v>
      </c>
      <c r="AP89" s="32">
        <v>0</v>
      </c>
      <c r="AQ89" s="32">
        <v>0</v>
      </c>
      <c r="AR89" s="32">
        <v>0</v>
      </c>
      <c r="AS89" s="32">
        <v>0</v>
      </c>
      <c r="AT89" s="32">
        <v>0</v>
      </c>
      <c r="AU89" s="32">
        <v>0</v>
      </c>
      <c r="AV89" s="32">
        <v>0</v>
      </c>
    </row>
    <row r="90" spans="2:48" hidden="1" outlineLevel="1" x14ac:dyDescent="0.25">
      <c r="B90" s="24">
        <f t="shared" si="17"/>
        <v>15</v>
      </c>
      <c r="C90" s="29" t="str">
        <f t="shared" si="17"/>
        <v>Into / Out DSRA</v>
      </c>
      <c r="D90" s="29"/>
      <c r="E90" s="29"/>
      <c r="F90" s="17"/>
      <c r="G90" s="32"/>
      <c r="H90" s="32">
        <v>-451.45213500328009</v>
      </c>
      <c r="I90" s="32">
        <v>-49604.196482454514</v>
      </c>
      <c r="J90" s="32">
        <v>-90307.059230651925</v>
      </c>
      <c r="K90" s="32">
        <v>2741.3395562323258</v>
      </c>
      <c r="L90" s="32">
        <v>-2339.4541479340783</v>
      </c>
      <c r="M90" s="32">
        <v>-12426.405249628151</v>
      </c>
      <c r="N90" s="32">
        <v>-3370.563380458897</v>
      </c>
      <c r="O90" s="32">
        <v>-14653.539214737524</v>
      </c>
      <c r="P90" s="32">
        <v>18077.453130919272</v>
      </c>
      <c r="Q90" s="32">
        <v>-3460.9200753970381</v>
      </c>
      <c r="R90" s="32">
        <v>-14326.197504605976</v>
      </c>
      <c r="S90" s="32">
        <v>18379.509252279444</v>
      </c>
      <c r="T90" s="32">
        <v>-2070.2129699240995</v>
      </c>
      <c r="U90" s="32">
        <v>-24652.15900593418</v>
      </c>
      <c r="V90" s="32">
        <v>-27265.537536064567</v>
      </c>
      <c r="W90" s="32">
        <v>17915.588851906654</v>
      </c>
      <c r="X90" s="32">
        <v>-21326.578775038699</v>
      </c>
      <c r="Y90" s="32">
        <v>41114.226204590144</v>
      </c>
      <c r="Z90" s="32">
        <v>10041.369999978097</v>
      </c>
      <c r="AA90" s="32">
        <v>58754.037837249904</v>
      </c>
      <c r="AB90" s="32">
        <v>84429.298745108361</v>
      </c>
      <c r="AC90" s="32">
        <v>-356.5983707613762</v>
      </c>
      <c r="AD90" s="32">
        <v>-1094.870640945629</v>
      </c>
      <c r="AE90" s="32">
        <v>-251.44026757472932</v>
      </c>
      <c r="AF90" s="32">
        <v>0</v>
      </c>
      <c r="AG90" s="32">
        <v>0</v>
      </c>
      <c r="AH90" s="32">
        <v>0</v>
      </c>
      <c r="AI90" s="32">
        <v>0</v>
      </c>
      <c r="AJ90" s="32">
        <v>0</v>
      </c>
      <c r="AK90" s="32">
        <v>0</v>
      </c>
      <c r="AL90" s="32">
        <v>0</v>
      </c>
      <c r="AM90" s="32">
        <v>0</v>
      </c>
      <c r="AN90" s="32">
        <v>0</v>
      </c>
      <c r="AO90" s="32">
        <v>0</v>
      </c>
      <c r="AP90" s="32">
        <v>0</v>
      </c>
      <c r="AQ90" s="32">
        <v>0</v>
      </c>
      <c r="AR90" s="32">
        <v>0</v>
      </c>
      <c r="AS90" s="32">
        <v>0</v>
      </c>
      <c r="AT90" s="32">
        <v>0</v>
      </c>
      <c r="AU90" s="32">
        <v>0</v>
      </c>
      <c r="AV90" s="32">
        <v>0</v>
      </c>
    </row>
    <row r="91" spans="2:48" hidden="1" outlineLevel="1" x14ac:dyDescent="0.25">
      <c r="B91" s="24">
        <f t="shared" si="17"/>
        <v>16</v>
      </c>
      <c r="C91" s="47" t="str">
        <f t="shared" si="17"/>
        <v>Free Cash Flow To Equity</v>
      </c>
      <c r="D91" s="29"/>
      <c r="E91" s="29"/>
      <c r="F91" s="17"/>
      <c r="G91" s="34"/>
      <c r="H91" s="34">
        <f t="shared" ref="H91:AH91" si="22">SUM(H86:H90)</f>
        <v>-2799.9786897802487</v>
      </c>
      <c r="I91" s="34">
        <f t="shared" si="22"/>
        <v>75399.527638240979</v>
      </c>
      <c r="J91" s="34">
        <f t="shared" si="22"/>
        <v>114208.40477470764</v>
      </c>
      <c r="K91" s="34">
        <f t="shared" si="22"/>
        <v>81978.764087828691</v>
      </c>
      <c r="L91" s="34">
        <f t="shared" si="22"/>
        <v>44157.14914208671</v>
      </c>
      <c r="M91" s="34">
        <f t="shared" si="22"/>
        <v>32019.888780089837</v>
      </c>
      <c r="N91" s="34">
        <f t="shared" si="22"/>
        <v>40786.064409418395</v>
      </c>
      <c r="O91" s="34">
        <f t="shared" si="22"/>
        <v>34947.947408133143</v>
      </c>
      <c r="P91" s="34">
        <f t="shared" si="22"/>
        <v>73916.010518310111</v>
      </c>
      <c r="Q91" s="34">
        <f t="shared" si="22"/>
        <v>61170.309454703354</v>
      </c>
      <c r="R91" s="34">
        <f t="shared" si="22"/>
        <v>41787.61112770177</v>
      </c>
      <c r="S91" s="34">
        <f t="shared" si="22"/>
        <v>71315.483690791938</v>
      </c>
      <c r="T91" s="34">
        <f t="shared" si="22"/>
        <v>37938.993895179061</v>
      </c>
      <c r="U91" s="34">
        <f t="shared" si="22"/>
        <v>40317.007089093662</v>
      </c>
      <c r="V91" s="34">
        <f t="shared" si="22"/>
        <v>33400.953901610686</v>
      </c>
      <c r="W91" s="34">
        <f t="shared" si="22"/>
        <v>81330.08594364117</v>
      </c>
      <c r="X91" s="34">
        <f t="shared" si="22"/>
        <v>42250.808497432779</v>
      </c>
      <c r="Y91" s="34">
        <f t="shared" si="22"/>
        <v>114965.53997575626</v>
      </c>
      <c r="Z91" s="34">
        <f t="shared" si="22"/>
        <v>66124.523172572182</v>
      </c>
      <c r="AA91" s="34">
        <f t="shared" si="22"/>
        <v>138291.08759732632</v>
      </c>
      <c r="AB91" s="34">
        <f t="shared" si="22"/>
        <v>217932.85030653002</v>
      </c>
      <c r="AC91" s="34">
        <f t="shared" si="22"/>
        <v>216048.17345894937</v>
      </c>
      <c r="AD91" s="34">
        <f t="shared" si="22"/>
        <v>88572.326015345403</v>
      </c>
      <c r="AE91" s="34">
        <f t="shared" si="22"/>
        <v>69421.14292787014</v>
      </c>
      <c r="AF91" s="34">
        <f t="shared" si="22"/>
        <v>209246.18825256143</v>
      </c>
      <c r="AG91" s="34">
        <f t="shared" si="22"/>
        <v>0</v>
      </c>
      <c r="AH91" s="34">
        <f t="shared" si="22"/>
        <v>0</v>
      </c>
      <c r="AI91" s="34">
        <f t="shared" ref="AI91:AV91" si="23">SUM(AI86:AI90)</f>
        <v>0</v>
      </c>
      <c r="AJ91" s="34">
        <f t="shared" si="23"/>
        <v>0</v>
      </c>
      <c r="AK91" s="34">
        <f t="shared" si="23"/>
        <v>0</v>
      </c>
      <c r="AL91" s="34">
        <f t="shared" si="23"/>
        <v>0</v>
      </c>
      <c r="AM91" s="34">
        <f t="shared" si="23"/>
        <v>0</v>
      </c>
      <c r="AN91" s="34">
        <f t="shared" si="23"/>
        <v>0</v>
      </c>
      <c r="AO91" s="34">
        <f t="shared" si="23"/>
        <v>0</v>
      </c>
      <c r="AP91" s="34">
        <f t="shared" si="23"/>
        <v>0</v>
      </c>
      <c r="AQ91" s="34">
        <f t="shared" si="23"/>
        <v>0</v>
      </c>
      <c r="AR91" s="34">
        <f t="shared" si="23"/>
        <v>0</v>
      </c>
      <c r="AS91" s="34">
        <f t="shared" si="23"/>
        <v>0</v>
      </c>
      <c r="AT91" s="34">
        <f t="shared" si="23"/>
        <v>0</v>
      </c>
      <c r="AU91" s="34">
        <f t="shared" si="23"/>
        <v>0</v>
      </c>
      <c r="AV91" s="34">
        <f t="shared" si="23"/>
        <v>0</v>
      </c>
    </row>
    <row r="92" spans="2:48" hidden="1" outlineLevel="1" x14ac:dyDescent="0.25">
      <c r="B92" s="24">
        <f t="shared" ref="B92:C96" si="24">+B63</f>
        <v>17</v>
      </c>
      <c r="C92" s="29" t="str">
        <f t="shared" si="24"/>
        <v xml:space="preserve">Shareholder Loans </v>
      </c>
      <c r="D92" s="29"/>
      <c r="E92" s="29"/>
      <c r="F92" s="17"/>
      <c r="G92" s="32"/>
      <c r="H92" s="32">
        <v>5311.8507686209805</v>
      </c>
      <c r="I92" s="32">
        <v>-56896.880547370863</v>
      </c>
      <c r="J92" s="32">
        <v>-71731.933054971581</v>
      </c>
      <c r="K92" s="32">
        <v>-47047.609483406784</v>
      </c>
      <c r="L92" s="32">
        <v>-21670.34881052038</v>
      </c>
      <c r="M92" s="32">
        <v>-16530.832257637401</v>
      </c>
      <c r="N92" s="32">
        <v>-20490.430774396315</v>
      </c>
      <c r="O92" s="32">
        <v>-13815.657237367139</v>
      </c>
      <c r="P92" s="32">
        <v>-44880.304089807978</v>
      </c>
      <c r="Q92" s="32">
        <v>-25508.247602754891</v>
      </c>
      <c r="R92" s="32">
        <v>-11428.936879795325</v>
      </c>
      <c r="S92" s="32">
        <v>-25181.371063166938</v>
      </c>
      <c r="T92" s="32">
        <v>-3971.7388487099706</v>
      </c>
      <c r="U92" s="32">
        <v>-3449.0222465015454</v>
      </c>
      <c r="V92" s="32">
        <v>-54.895452232698069</v>
      </c>
      <c r="W92" s="32">
        <v>-22799.517717518462</v>
      </c>
      <c r="X92" s="32">
        <v>-13434.290538975863</v>
      </c>
      <c r="Y92" s="32">
        <v>-9026.1138740732167</v>
      </c>
      <c r="Z92" s="32">
        <v>-3525.2482034571512</v>
      </c>
      <c r="AA92" s="32">
        <v>-11129.384403266231</v>
      </c>
      <c r="AB92" s="32">
        <v>0</v>
      </c>
      <c r="AC92" s="32">
        <v>-22796.34598171066</v>
      </c>
      <c r="AD92" s="32">
        <v>0</v>
      </c>
      <c r="AE92" s="32">
        <v>0</v>
      </c>
      <c r="AF92" s="32">
        <v>0</v>
      </c>
      <c r="AG92" s="32">
        <v>0</v>
      </c>
      <c r="AH92" s="32">
        <v>0</v>
      </c>
      <c r="AI92" s="32">
        <v>0</v>
      </c>
      <c r="AJ92" s="32">
        <v>0</v>
      </c>
      <c r="AK92" s="32">
        <v>0</v>
      </c>
      <c r="AL92" s="32">
        <v>0</v>
      </c>
      <c r="AM92" s="32">
        <v>0</v>
      </c>
      <c r="AN92" s="32">
        <v>0</v>
      </c>
      <c r="AO92" s="32">
        <v>0</v>
      </c>
      <c r="AP92" s="32">
        <v>0</v>
      </c>
      <c r="AQ92" s="32">
        <v>0</v>
      </c>
      <c r="AR92" s="32">
        <v>0</v>
      </c>
      <c r="AS92" s="32">
        <v>0</v>
      </c>
      <c r="AT92" s="32">
        <v>0</v>
      </c>
      <c r="AU92" s="32">
        <v>0</v>
      </c>
      <c r="AV92" s="32">
        <v>0</v>
      </c>
    </row>
    <row r="93" spans="2:48" hidden="1" outlineLevel="1" x14ac:dyDescent="0.25">
      <c r="B93" s="24">
        <f t="shared" si="24"/>
        <v>18</v>
      </c>
      <c r="C93" s="29" t="str">
        <f t="shared" si="24"/>
        <v>Distributions to Shareholders</v>
      </c>
      <c r="D93" s="29"/>
      <c r="E93" s="29"/>
      <c r="F93" s="17"/>
      <c r="G93" s="32"/>
      <c r="H93" s="32">
        <v>-6995.0266807907856</v>
      </c>
      <c r="I93" s="32">
        <v>-2807.286833596916</v>
      </c>
      <c r="J93" s="32">
        <v>-53206.264265106794</v>
      </c>
      <c r="K93" s="32">
        <v>-80755.426046697743</v>
      </c>
      <c r="L93" s="32">
        <v>-50338.510236078728</v>
      </c>
      <c r="M93" s="32">
        <v>-15489.056522459077</v>
      </c>
      <c r="N93" s="32">
        <v>-20295.633635022059</v>
      </c>
      <c r="O93" s="32">
        <v>-21132.290170811997</v>
      </c>
      <c r="P93" s="32">
        <v>-29035.706428502192</v>
      </c>
      <c r="Q93" s="32">
        <v>-35662.061852044768</v>
      </c>
      <c r="R93" s="32">
        <v>-30358.674247906471</v>
      </c>
      <c r="S93" s="32">
        <v>-46134.112627625014</v>
      </c>
      <c r="T93" s="32">
        <v>-33967.255046469021</v>
      </c>
      <c r="U93" s="32">
        <v>-36867.984842409154</v>
      </c>
      <c r="V93" s="32">
        <v>-33346.058449431133</v>
      </c>
      <c r="W93" s="32">
        <v>-58530.568226122748</v>
      </c>
      <c r="X93" s="32">
        <v>-28816.517958456949</v>
      </c>
      <c r="Y93" s="32">
        <v>-105939.42610165484</v>
      </c>
      <c r="Z93" s="32">
        <v>-62599.274969153601</v>
      </c>
      <c r="AA93" s="32">
        <v>-127161.70319393747</v>
      </c>
      <c r="AB93" s="32">
        <v>-217932.85030649297</v>
      </c>
      <c r="AC93" s="32">
        <v>-175001.9882553365</v>
      </c>
      <c r="AD93" s="32">
        <v>-87281.379233295185</v>
      </c>
      <c r="AE93" s="32">
        <v>-70712.089709982101</v>
      </c>
      <c r="AF93" s="32">
        <v>-114856.52655875796</v>
      </c>
      <c r="AG93" s="32">
        <v>0</v>
      </c>
      <c r="AH93" s="32">
        <v>1.2057105131003606E-3</v>
      </c>
      <c r="AI93" s="32">
        <v>2.4114210262007199E-3</v>
      </c>
      <c r="AJ93" s="32">
        <v>3.6171315393010799E-3</v>
      </c>
      <c r="AK93" s="32">
        <v>4.8228420524014399E-3</v>
      </c>
      <c r="AL93" s="32">
        <v>6.0285525655018003E-3</v>
      </c>
      <c r="AM93" s="32">
        <v>7.2342630786021598E-3</v>
      </c>
      <c r="AN93" s="32">
        <v>8.4399735917025202E-3</v>
      </c>
      <c r="AO93" s="32">
        <v>9.6456841048028798E-3</v>
      </c>
      <c r="AP93" s="32">
        <v>1.0851394617903199E-2</v>
      </c>
      <c r="AQ93" s="32">
        <v>1.2057105131003601E-2</v>
      </c>
      <c r="AR93" s="32">
        <v>1.3262815644104E-2</v>
      </c>
      <c r="AS93" s="32">
        <v>1.4468526157204301E-2</v>
      </c>
      <c r="AT93" s="32">
        <v>1.5674236670304698E-2</v>
      </c>
      <c r="AU93" s="32">
        <v>1.6879947183404999E-2</v>
      </c>
      <c r="AV93" s="32">
        <v>1.80856576965054E-2</v>
      </c>
    </row>
    <row r="94" spans="2:48" hidden="1" outlineLevel="1" x14ac:dyDescent="0.25">
      <c r="B94" s="24">
        <f t="shared" si="24"/>
        <v>19</v>
      </c>
      <c r="C94" s="29" t="str">
        <f t="shared" si="24"/>
        <v>Equity</v>
      </c>
      <c r="D94" s="29"/>
      <c r="E94" s="29"/>
      <c r="F94" s="35"/>
      <c r="G94" s="32"/>
      <c r="H94" s="32">
        <v>0</v>
      </c>
      <c r="I94" s="32">
        <v>0</v>
      </c>
      <c r="J94" s="32">
        <v>0</v>
      </c>
      <c r="K94" s="32">
        <v>0</v>
      </c>
      <c r="L94" s="32">
        <v>0</v>
      </c>
      <c r="M94" s="32">
        <v>0</v>
      </c>
      <c r="N94" s="32">
        <v>0</v>
      </c>
      <c r="O94" s="32">
        <v>0</v>
      </c>
      <c r="P94" s="32">
        <v>0</v>
      </c>
      <c r="Q94" s="32">
        <v>0</v>
      </c>
      <c r="R94" s="32">
        <v>0</v>
      </c>
      <c r="S94" s="32">
        <v>0</v>
      </c>
      <c r="T94" s="32">
        <v>0</v>
      </c>
      <c r="U94" s="32">
        <v>0</v>
      </c>
      <c r="V94" s="32">
        <v>0</v>
      </c>
      <c r="W94" s="32">
        <v>0</v>
      </c>
      <c r="X94" s="32">
        <v>0</v>
      </c>
      <c r="Y94" s="32">
        <v>0</v>
      </c>
      <c r="Z94" s="32">
        <v>0</v>
      </c>
      <c r="AA94" s="32">
        <v>0</v>
      </c>
      <c r="AB94" s="32">
        <v>0</v>
      </c>
      <c r="AC94" s="32">
        <v>-18249.839221923401</v>
      </c>
      <c r="AD94" s="32">
        <v>0</v>
      </c>
      <c r="AE94" s="32">
        <v>0</v>
      </c>
      <c r="AF94" s="32">
        <v>-94389.71602103737</v>
      </c>
      <c r="AG94" s="32">
        <v>0</v>
      </c>
      <c r="AH94" s="32">
        <v>0</v>
      </c>
      <c r="AI94" s="32">
        <v>0</v>
      </c>
      <c r="AJ94" s="32">
        <v>0</v>
      </c>
      <c r="AK94" s="32">
        <v>0</v>
      </c>
      <c r="AL94" s="32">
        <v>0</v>
      </c>
      <c r="AM94" s="32">
        <v>0</v>
      </c>
      <c r="AN94" s="32">
        <v>0</v>
      </c>
      <c r="AO94" s="32">
        <v>0</v>
      </c>
      <c r="AP94" s="32">
        <v>0</v>
      </c>
      <c r="AQ94" s="32">
        <v>0</v>
      </c>
      <c r="AR94" s="32">
        <v>0</v>
      </c>
      <c r="AS94" s="32">
        <v>0</v>
      </c>
      <c r="AT94" s="32">
        <v>0</v>
      </c>
      <c r="AU94" s="32">
        <v>0</v>
      </c>
      <c r="AV94" s="32">
        <v>0</v>
      </c>
    </row>
    <row r="95" spans="2:48" hidden="1" outlineLevel="1" x14ac:dyDescent="0.25">
      <c r="B95" s="24">
        <f t="shared" si="24"/>
        <v>20</v>
      </c>
      <c r="C95" s="48" t="str">
        <f t="shared" si="24"/>
        <v>Net Cash Flow</v>
      </c>
      <c r="E95" s="36"/>
      <c r="F95" s="36"/>
      <c r="G95" s="34"/>
      <c r="H95" s="34">
        <f t="shared" ref="H95:AH95" si="25">SUM(H91:H94)</f>
        <v>-4483.1546019500538</v>
      </c>
      <c r="I95" s="34">
        <f t="shared" si="25"/>
        <v>15695.3602572732</v>
      </c>
      <c r="J95" s="34">
        <f t="shared" si="25"/>
        <v>-10729.792545370736</v>
      </c>
      <c r="K95" s="34">
        <f t="shared" si="25"/>
        <v>-45824.271442275836</v>
      </c>
      <c r="L95" s="34">
        <f t="shared" si="25"/>
        <v>-27851.709904512398</v>
      </c>
      <c r="M95" s="34">
        <f t="shared" si="25"/>
        <v>-6.641130312345922E-9</v>
      </c>
      <c r="N95" s="34">
        <f t="shared" si="25"/>
        <v>2.1827872842550278E-11</v>
      </c>
      <c r="O95" s="34">
        <f t="shared" si="25"/>
        <v>-4.5991328079253435E-8</v>
      </c>
      <c r="P95" s="34">
        <f t="shared" si="25"/>
        <v>-5.8207660913467407E-11</v>
      </c>
      <c r="Q95" s="34">
        <f t="shared" si="25"/>
        <v>-9.6304574981331825E-8</v>
      </c>
      <c r="R95" s="34">
        <f t="shared" si="25"/>
        <v>-2.5465851649641991E-11</v>
      </c>
      <c r="S95" s="34">
        <f t="shared" si="25"/>
        <v>-1.4551915228366852E-11</v>
      </c>
      <c r="T95" s="34">
        <f t="shared" si="25"/>
        <v>6.5483618527650833E-11</v>
      </c>
      <c r="U95" s="34">
        <f t="shared" si="25"/>
        <v>1.8296123016625643E-7</v>
      </c>
      <c r="V95" s="34">
        <f t="shared" si="25"/>
        <v>-5.3143594413995743E-8</v>
      </c>
      <c r="W95" s="34">
        <f t="shared" si="25"/>
        <v>-4.3655745685100555E-11</v>
      </c>
      <c r="X95" s="34">
        <f t="shared" si="25"/>
        <v>-3.2741809263825417E-11</v>
      </c>
      <c r="Y95" s="34">
        <f t="shared" si="25"/>
        <v>2.8201611712574959E-8</v>
      </c>
      <c r="Z95" s="34">
        <f t="shared" si="25"/>
        <v>-3.8569851312786341E-8</v>
      </c>
      <c r="AA95" s="34">
        <f t="shared" si="25"/>
        <v>1.2261443771421909E-7</v>
      </c>
      <c r="AB95" s="34">
        <f t="shared" si="25"/>
        <v>3.7049176171422005E-8</v>
      </c>
      <c r="AC95" s="34">
        <f t="shared" si="25"/>
        <v>-2.1180312614887953E-8</v>
      </c>
      <c r="AD95" s="34">
        <f t="shared" si="25"/>
        <v>1290.9467820502177</v>
      </c>
      <c r="AE95" s="34">
        <f t="shared" si="25"/>
        <v>-1290.9467821119615</v>
      </c>
      <c r="AF95" s="34">
        <f t="shared" si="25"/>
        <v>-5.4327233898220584E-2</v>
      </c>
      <c r="AG95" s="34">
        <f t="shared" si="25"/>
        <v>0</v>
      </c>
      <c r="AH95" s="34">
        <f t="shared" si="25"/>
        <v>1.2057105131003606E-3</v>
      </c>
      <c r="AI95" s="34">
        <f t="shared" ref="AI95:AV95" si="26">SUM(AI91:AI94)</f>
        <v>2.4114210262007199E-3</v>
      </c>
      <c r="AJ95" s="34">
        <f t="shared" si="26"/>
        <v>3.6171315393010799E-3</v>
      </c>
      <c r="AK95" s="34">
        <f t="shared" si="26"/>
        <v>4.8228420524014399E-3</v>
      </c>
      <c r="AL95" s="34">
        <f t="shared" si="26"/>
        <v>6.0285525655018003E-3</v>
      </c>
      <c r="AM95" s="34">
        <f t="shared" si="26"/>
        <v>7.2342630786021598E-3</v>
      </c>
      <c r="AN95" s="34">
        <f t="shared" si="26"/>
        <v>8.4399735917025202E-3</v>
      </c>
      <c r="AO95" s="34">
        <f t="shared" si="26"/>
        <v>9.6456841048028798E-3</v>
      </c>
      <c r="AP95" s="34">
        <f t="shared" si="26"/>
        <v>1.0851394617903199E-2</v>
      </c>
      <c r="AQ95" s="34">
        <f t="shared" si="26"/>
        <v>1.2057105131003601E-2</v>
      </c>
      <c r="AR95" s="34">
        <f t="shared" si="26"/>
        <v>1.3262815644104E-2</v>
      </c>
      <c r="AS95" s="34">
        <f t="shared" si="26"/>
        <v>1.4468526157204301E-2</v>
      </c>
      <c r="AT95" s="34">
        <f t="shared" si="26"/>
        <v>1.5674236670304698E-2</v>
      </c>
      <c r="AU95" s="34">
        <f t="shared" si="26"/>
        <v>1.6879947183404999E-2</v>
      </c>
      <c r="AV95" s="34">
        <f t="shared" si="26"/>
        <v>1.80856576965054E-2</v>
      </c>
    </row>
    <row r="96" spans="2:48" ht="15.75" hidden="1" outlineLevel="1" thickBot="1" x14ac:dyDescent="0.3">
      <c r="B96" s="24">
        <f t="shared" si="24"/>
        <v>21</v>
      </c>
      <c r="C96" s="49" t="str">
        <f t="shared" si="24"/>
        <v>Cash EoP</v>
      </c>
      <c r="D96" s="37"/>
      <c r="E96" s="38"/>
      <c r="F96" s="38"/>
      <c r="G96" s="39">
        <v>73193.568237230036</v>
      </c>
      <c r="H96" s="40">
        <f t="shared" ref="H96:AH96" si="27">H95+G96</f>
        <v>68710.413635279983</v>
      </c>
      <c r="I96" s="40">
        <f t="shared" si="27"/>
        <v>84405.773892553188</v>
      </c>
      <c r="J96" s="40">
        <f t="shared" si="27"/>
        <v>73675.981347182445</v>
      </c>
      <c r="K96" s="40">
        <f t="shared" si="27"/>
        <v>27851.709904906609</v>
      </c>
      <c r="L96" s="40">
        <f t="shared" si="27"/>
        <v>3.9421138353645802E-7</v>
      </c>
      <c r="M96" s="40">
        <f t="shared" si="27"/>
        <v>3.8757025322411209E-7</v>
      </c>
      <c r="N96" s="40">
        <f t="shared" si="27"/>
        <v>3.8759208109695464E-7</v>
      </c>
      <c r="O96" s="40">
        <f t="shared" si="27"/>
        <v>3.4160075301770121E-7</v>
      </c>
      <c r="P96" s="40">
        <f t="shared" si="27"/>
        <v>3.4154254535678774E-7</v>
      </c>
      <c r="Q96" s="40">
        <f t="shared" si="27"/>
        <v>2.4523797037545592E-7</v>
      </c>
      <c r="R96" s="40">
        <f t="shared" si="27"/>
        <v>2.4521250452380627E-7</v>
      </c>
      <c r="S96" s="40">
        <f t="shared" si="27"/>
        <v>2.4519795260857791E-7</v>
      </c>
      <c r="T96" s="40">
        <f t="shared" si="27"/>
        <v>2.4526343622710556E-7</v>
      </c>
      <c r="U96" s="40">
        <f t="shared" si="27"/>
        <v>4.2822466639336199E-7</v>
      </c>
      <c r="V96" s="40">
        <f t="shared" si="27"/>
        <v>3.7508107197936624E-7</v>
      </c>
      <c r="W96" s="40">
        <f t="shared" si="27"/>
        <v>3.7503741623368114E-7</v>
      </c>
      <c r="X96" s="40">
        <f t="shared" si="27"/>
        <v>3.7500467442441732E-7</v>
      </c>
      <c r="Y96" s="40">
        <f t="shared" si="27"/>
        <v>4.0320628613699228E-7</v>
      </c>
      <c r="Z96" s="40">
        <f t="shared" si="27"/>
        <v>3.6463643482420594E-7</v>
      </c>
      <c r="AA96" s="40">
        <f t="shared" si="27"/>
        <v>4.8725087253842503E-7</v>
      </c>
      <c r="AB96" s="40">
        <f t="shared" si="27"/>
        <v>5.2430004870984703E-7</v>
      </c>
      <c r="AC96" s="40">
        <f t="shared" si="27"/>
        <v>5.0311973609495908E-7</v>
      </c>
      <c r="AD96" s="40">
        <f t="shared" si="27"/>
        <v>1290.9467825533375</v>
      </c>
      <c r="AE96" s="40">
        <f t="shared" si="27"/>
        <v>4.4137595978099853E-7</v>
      </c>
      <c r="AF96" s="40">
        <f t="shared" si="27"/>
        <v>-5.4326792522260803E-2</v>
      </c>
      <c r="AG96" s="40">
        <f t="shared" si="27"/>
        <v>-5.4326792522260803E-2</v>
      </c>
      <c r="AH96" s="40">
        <f t="shared" si="27"/>
        <v>-5.3121082009160443E-2</v>
      </c>
      <c r="AI96" s="40">
        <f t="shared" ref="AI96" si="28">AI95+AH96</f>
        <v>-5.0709660982959724E-2</v>
      </c>
      <c r="AJ96" s="40">
        <f t="shared" ref="AJ96" si="29">AJ95+AI96</f>
        <v>-4.7092529443658646E-2</v>
      </c>
      <c r="AK96" s="40">
        <f t="shared" ref="AK96" si="30">AK95+AJ96</f>
        <v>-4.2269687391257207E-2</v>
      </c>
      <c r="AL96" s="40">
        <f t="shared" ref="AL96" si="31">AL95+AK96</f>
        <v>-3.624113482575541E-2</v>
      </c>
      <c r="AM96" s="40">
        <f t="shared" ref="AM96" si="32">AM95+AL96</f>
        <v>-2.9006871747153249E-2</v>
      </c>
      <c r="AN96" s="40">
        <f t="shared" ref="AN96" si="33">AN95+AM96</f>
        <v>-2.0566898155450729E-2</v>
      </c>
      <c r="AO96" s="40">
        <f t="shared" ref="AO96" si="34">AO95+AN96</f>
        <v>-1.0921214050647849E-2</v>
      </c>
      <c r="AP96" s="40">
        <f t="shared" ref="AP96" si="35">AP95+AO96</f>
        <v>-6.981943274464962E-5</v>
      </c>
      <c r="AQ96" s="40">
        <f t="shared" ref="AQ96" si="36">AQ95+AP96</f>
        <v>1.1987285698258951E-2</v>
      </c>
      <c r="AR96" s="40">
        <f t="shared" ref="AR96" si="37">AR95+AQ96</f>
        <v>2.5250101342362951E-2</v>
      </c>
      <c r="AS96" s="40">
        <f t="shared" ref="AS96" si="38">AS95+AR96</f>
        <v>3.9718627499567255E-2</v>
      </c>
      <c r="AT96" s="40">
        <f t="shared" ref="AT96" si="39">AT95+AS96</f>
        <v>5.539286416987195E-2</v>
      </c>
      <c r="AU96" s="40">
        <f t="shared" ref="AU96" si="40">AU95+AT96</f>
        <v>7.2272811353276956E-2</v>
      </c>
      <c r="AV96" s="40">
        <f t="shared" ref="AV96" si="41">AV95+AU96</f>
        <v>9.0358469049782356E-2</v>
      </c>
    </row>
    <row r="97" spans="1:48" hidden="1" outlineLevel="1" x14ac:dyDescent="0.25">
      <c r="B97" s="41"/>
      <c r="D97" s="29"/>
      <c r="E97" s="51"/>
      <c r="F97" s="51"/>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row>
    <row r="98" spans="1:48" hidden="1" outlineLevel="1" x14ac:dyDescent="0.25"/>
    <row r="99" spans="1:48" collapsed="1" x14ac:dyDescent="0.25"/>
    <row r="100" spans="1:48" x14ac:dyDescent="0.25">
      <c r="B100" s="12"/>
      <c r="C100" s="13"/>
      <c r="D100" s="13"/>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row>
    <row r="101" spans="1:48" ht="21.75" thickBot="1" x14ac:dyDescent="0.4">
      <c r="A101" s="1">
        <v>4</v>
      </c>
      <c r="B101" s="12"/>
      <c r="C101" s="14" t="s">
        <v>16</v>
      </c>
      <c r="D101" s="52"/>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row>
    <row r="102" spans="1:48" hidden="1" outlineLevel="1" x14ac:dyDescent="0.25">
      <c r="C102" s="16"/>
      <c r="D102" s="16"/>
      <c r="E102" s="16"/>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row>
    <row r="103" spans="1:48" hidden="1" outlineLevel="1" x14ac:dyDescent="0.25">
      <c r="C103" s="18" t="str">
        <f>+"Cash Flow "&amp;C101&amp;" - [000' EUR]"</f>
        <v>Cash Flow Uruguay - [000' EUR]</v>
      </c>
      <c r="D103" s="19"/>
      <c r="E103" s="19"/>
      <c r="F103" s="20"/>
      <c r="G103" s="19"/>
      <c r="H103" s="21"/>
      <c r="I103" s="21"/>
      <c r="J103" s="21"/>
      <c r="K103" s="21"/>
    </row>
    <row r="104" spans="1:48" hidden="1" outlineLevel="1" x14ac:dyDescent="0.25">
      <c r="C104" s="22" t="s">
        <v>0</v>
      </c>
      <c r="D104" s="22"/>
      <c r="E104" s="22"/>
      <c r="F104" s="23"/>
      <c r="G104" s="23"/>
      <c r="H104" s="64">
        <f t="shared" ref="H104:AV104" si="42">+H8</f>
        <v>2020</v>
      </c>
      <c r="I104" s="64">
        <f t="shared" si="42"/>
        <v>2021</v>
      </c>
      <c r="J104" s="64">
        <f t="shared" si="42"/>
        <v>2022</v>
      </c>
      <c r="K104" s="64">
        <f t="shared" si="42"/>
        <v>2023</v>
      </c>
      <c r="L104" s="64">
        <f t="shared" si="42"/>
        <v>2024</v>
      </c>
      <c r="M104" s="64">
        <f t="shared" si="42"/>
        <v>2025</v>
      </c>
      <c r="N104" s="64">
        <f t="shared" si="42"/>
        <v>2026</v>
      </c>
      <c r="O104" s="64">
        <f t="shared" si="42"/>
        <v>2027</v>
      </c>
      <c r="P104" s="64">
        <f t="shared" si="42"/>
        <v>2028</v>
      </c>
      <c r="Q104" s="64">
        <f t="shared" si="42"/>
        <v>2029</v>
      </c>
      <c r="R104" s="64">
        <f t="shared" si="42"/>
        <v>2030</v>
      </c>
      <c r="S104" s="64">
        <f t="shared" si="42"/>
        <v>2031</v>
      </c>
      <c r="T104" s="64">
        <f t="shared" si="42"/>
        <v>2032</v>
      </c>
      <c r="U104" s="64">
        <f t="shared" si="42"/>
        <v>2033</v>
      </c>
      <c r="V104" s="64">
        <f t="shared" si="42"/>
        <v>2034</v>
      </c>
      <c r="W104" s="64">
        <f t="shared" si="42"/>
        <v>2035</v>
      </c>
      <c r="X104" s="64">
        <f t="shared" si="42"/>
        <v>2036</v>
      </c>
      <c r="Y104" s="64">
        <f t="shared" si="42"/>
        <v>2037</v>
      </c>
      <c r="Z104" s="64">
        <f t="shared" si="42"/>
        <v>2038</v>
      </c>
      <c r="AA104" s="64">
        <f t="shared" si="42"/>
        <v>2039</v>
      </c>
      <c r="AB104" s="64">
        <f t="shared" si="42"/>
        <v>2040</v>
      </c>
      <c r="AC104" s="64">
        <f t="shared" si="42"/>
        <v>2041</v>
      </c>
      <c r="AD104" s="64">
        <f t="shared" si="42"/>
        <v>2042</v>
      </c>
      <c r="AE104" s="64">
        <f t="shared" si="42"/>
        <v>2043</v>
      </c>
      <c r="AF104" s="64">
        <f t="shared" si="42"/>
        <v>2044</v>
      </c>
      <c r="AG104" s="64">
        <f t="shared" si="42"/>
        <v>2045</v>
      </c>
      <c r="AH104" s="64">
        <f t="shared" si="42"/>
        <v>2046</v>
      </c>
      <c r="AI104" s="64">
        <f t="shared" si="42"/>
        <v>2047</v>
      </c>
      <c r="AJ104" s="64">
        <f t="shared" si="42"/>
        <v>2048</v>
      </c>
      <c r="AK104" s="64">
        <f t="shared" si="42"/>
        <v>2049</v>
      </c>
      <c r="AL104" s="64">
        <f t="shared" si="42"/>
        <v>2050</v>
      </c>
      <c r="AM104" s="64">
        <f t="shared" si="42"/>
        <v>2051</v>
      </c>
      <c r="AN104" s="64">
        <f t="shared" si="42"/>
        <v>2052</v>
      </c>
      <c r="AO104" s="64">
        <f t="shared" si="42"/>
        <v>2053</v>
      </c>
      <c r="AP104" s="64">
        <f t="shared" si="42"/>
        <v>2054</v>
      </c>
      <c r="AQ104" s="64">
        <f t="shared" si="42"/>
        <v>2055</v>
      </c>
      <c r="AR104" s="64">
        <f t="shared" si="42"/>
        <v>2056</v>
      </c>
      <c r="AS104" s="64">
        <f t="shared" si="42"/>
        <v>2057</v>
      </c>
      <c r="AT104" s="64">
        <f t="shared" si="42"/>
        <v>2058</v>
      </c>
      <c r="AU104" s="64">
        <f t="shared" si="42"/>
        <v>2059</v>
      </c>
      <c r="AV104" s="64">
        <f t="shared" si="42"/>
        <v>2060</v>
      </c>
    </row>
    <row r="105" spans="1:48" hidden="1" outlineLevel="1" x14ac:dyDescent="0.25">
      <c r="B105" s="24">
        <f t="shared" ref="B105:C120" si="43">+B76</f>
        <v>1</v>
      </c>
      <c r="C105" s="45" t="str">
        <f t="shared" si="43"/>
        <v>Traffic Revenues</v>
      </c>
      <c r="D105" s="25"/>
      <c r="E105" s="25"/>
      <c r="F105" s="26"/>
      <c r="G105" s="27"/>
      <c r="H105" s="27">
        <v>0</v>
      </c>
      <c r="I105" s="27">
        <v>0</v>
      </c>
      <c r="J105" s="27">
        <v>0</v>
      </c>
      <c r="K105" s="27">
        <v>0</v>
      </c>
      <c r="L105" s="27">
        <v>0</v>
      </c>
      <c r="M105" s="27">
        <v>0</v>
      </c>
      <c r="N105" s="27">
        <v>0</v>
      </c>
      <c r="O105" s="27">
        <v>0</v>
      </c>
      <c r="P105" s="27">
        <v>0</v>
      </c>
      <c r="Q105" s="27">
        <v>0</v>
      </c>
      <c r="R105" s="27">
        <v>0</v>
      </c>
      <c r="S105" s="27">
        <v>0</v>
      </c>
      <c r="T105" s="27">
        <v>0</v>
      </c>
      <c r="U105" s="27">
        <v>0</v>
      </c>
      <c r="V105" s="27">
        <v>0</v>
      </c>
      <c r="W105" s="27">
        <v>0</v>
      </c>
      <c r="X105" s="27">
        <v>0</v>
      </c>
      <c r="Y105" s="27">
        <v>0</v>
      </c>
      <c r="Z105" s="27">
        <v>0</v>
      </c>
      <c r="AA105" s="27">
        <v>0</v>
      </c>
      <c r="AB105" s="27">
        <v>0</v>
      </c>
      <c r="AC105" s="27">
        <v>0</v>
      </c>
      <c r="AD105" s="27">
        <v>0</v>
      </c>
      <c r="AE105" s="27">
        <v>0</v>
      </c>
      <c r="AF105" s="27">
        <v>0</v>
      </c>
      <c r="AG105" s="27">
        <v>0</v>
      </c>
      <c r="AH105" s="27">
        <v>0</v>
      </c>
      <c r="AI105" s="27">
        <v>0</v>
      </c>
      <c r="AJ105" s="27">
        <v>0</v>
      </c>
      <c r="AK105" s="27">
        <v>0</v>
      </c>
      <c r="AL105" s="27">
        <v>0</v>
      </c>
      <c r="AM105" s="27">
        <v>0</v>
      </c>
      <c r="AN105" s="27">
        <v>0</v>
      </c>
      <c r="AO105" s="27">
        <v>0</v>
      </c>
      <c r="AP105" s="27">
        <v>0</v>
      </c>
      <c r="AQ105" s="27">
        <v>0</v>
      </c>
      <c r="AR105" s="27">
        <v>0</v>
      </c>
      <c r="AS105" s="27">
        <v>0</v>
      </c>
      <c r="AT105" s="27">
        <v>0</v>
      </c>
      <c r="AU105" s="27">
        <v>0</v>
      </c>
      <c r="AV105" s="27">
        <v>0</v>
      </c>
    </row>
    <row r="106" spans="1:48" hidden="1" outlineLevel="1" x14ac:dyDescent="0.25">
      <c r="B106" s="24">
        <f t="shared" si="43"/>
        <v>2</v>
      </c>
      <c r="C106" s="29" t="str">
        <f t="shared" si="43"/>
        <v>Revenues without traffic risk</v>
      </c>
      <c r="D106" s="29"/>
      <c r="E106" s="29"/>
      <c r="F106" s="17"/>
      <c r="G106" s="30"/>
      <c r="H106" s="30">
        <v>26038.312573966832</v>
      </c>
      <c r="I106" s="30">
        <v>8719.5615496003411</v>
      </c>
      <c r="J106" s="30">
        <v>22211.783083633032</v>
      </c>
      <c r="K106" s="30">
        <v>60853.059373497665</v>
      </c>
      <c r="L106" s="30">
        <v>62253.364378360122</v>
      </c>
      <c r="M106" s="30">
        <v>63362.816212628655</v>
      </c>
      <c r="N106" s="30">
        <v>64587.395880411146</v>
      </c>
      <c r="O106" s="30">
        <v>66028.509357659641</v>
      </c>
      <c r="P106" s="30">
        <v>67676.294075729835</v>
      </c>
      <c r="Q106" s="30">
        <v>69121.512116464612</v>
      </c>
      <c r="R106" s="30">
        <v>70876.504123011837</v>
      </c>
      <c r="S106" s="30">
        <v>72707.969476014652</v>
      </c>
      <c r="T106" s="30">
        <v>74731.016688624703</v>
      </c>
      <c r="U106" s="30">
        <v>76662.025278842717</v>
      </c>
      <c r="V106" s="30">
        <v>78629.678733729874</v>
      </c>
      <c r="W106" s="30">
        <v>81061.367679418981</v>
      </c>
      <c r="X106" s="30">
        <v>83567.07471063947</v>
      </c>
      <c r="Y106" s="30">
        <v>57117.202138096167</v>
      </c>
      <c r="Z106" s="30">
        <v>30591.98568444113</v>
      </c>
      <c r="AA106" s="30">
        <v>32930.503012810339</v>
      </c>
      <c r="AB106" s="30">
        <v>34883.135367918425</v>
      </c>
      <c r="AC106" s="30">
        <v>43841.025748162981</v>
      </c>
      <c r="AD106" s="30">
        <v>0</v>
      </c>
      <c r="AE106" s="30">
        <v>0</v>
      </c>
      <c r="AF106" s="30">
        <v>0</v>
      </c>
      <c r="AG106" s="30">
        <v>0</v>
      </c>
      <c r="AH106" s="30">
        <v>0</v>
      </c>
      <c r="AI106" s="30">
        <v>0</v>
      </c>
      <c r="AJ106" s="30">
        <v>0</v>
      </c>
      <c r="AK106" s="30">
        <v>0</v>
      </c>
      <c r="AL106" s="30">
        <v>0</v>
      </c>
      <c r="AM106" s="30">
        <v>0</v>
      </c>
      <c r="AN106" s="30">
        <v>0</v>
      </c>
      <c r="AO106" s="30">
        <v>0</v>
      </c>
      <c r="AP106" s="30">
        <v>0</v>
      </c>
      <c r="AQ106" s="30">
        <v>0</v>
      </c>
      <c r="AR106" s="30">
        <v>0</v>
      </c>
      <c r="AS106" s="30">
        <v>0</v>
      </c>
      <c r="AT106" s="30">
        <v>0</v>
      </c>
      <c r="AU106" s="30">
        <v>0</v>
      </c>
      <c r="AV106" s="30">
        <v>0</v>
      </c>
    </row>
    <row r="107" spans="1:48" hidden="1" outlineLevel="1" x14ac:dyDescent="0.25">
      <c r="B107" s="24">
        <f t="shared" si="43"/>
        <v>3</v>
      </c>
      <c r="C107" s="29" t="str">
        <f t="shared" si="43"/>
        <v>Operating Costs</v>
      </c>
      <c r="D107" s="29"/>
      <c r="E107" s="29"/>
      <c r="F107" s="17"/>
      <c r="G107" s="30"/>
      <c r="H107" s="30">
        <v>-1697.7447324299001</v>
      </c>
      <c r="I107" s="30">
        <v>-1619.2492121677228</v>
      </c>
      <c r="J107" s="30">
        <v>-5002.070438829538</v>
      </c>
      <c r="K107" s="30">
        <v>-7479.5909459555924</v>
      </c>
      <c r="L107" s="30">
        <v>-7784.8650454946392</v>
      </c>
      <c r="M107" s="30">
        <v>-8249.955551811805</v>
      </c>
      <c r="N107" s="30">
        <v>-8684.0748222506463</v>
      </c>
      <c r="O107" s="30">
        <v>-9023.5771911010979</v>
      </c>
      <c r="P107" s="30">
        <v>-9364.6811813755794</v>
      </c>
      <c r="Q107" s="30">
        <v>-9739.0290905846177</v>
      </c>
      <c r="R107" s="30">
        <v>-10127.777693359851</v>
      </c>
      <c r="S107" s="30">
        <v>-10543.233154343246</v>
      </c>
      <c r="T107" s="30">
        <v>-10963.147537050549</v>
      </c>
      <c r="U107" s="30">
        <v>-11423.223005581931</v>
      </c>
      <c r="V107" s="30">
        <v>-12583.774446566968</v>
      </c>
      <c r="W107" s="30">
        <v>-13606.842910711246</v>
      </c>
      <c r="X107" s="30">
        <v>-14331.023153244741</v>
      </c>
      <c r="Y107" s="30">
        <v>-6851.3559782417242</v>
      </c>
      <c r="Z107" s="30">
        <v>-5728.0553255253772</v>
      </c>
      <c r="AA107" s="30">
        <v>-6223.793662903493</v>
      </c>
      <c r="AB107" s="30">
        <v>-8119.4624796086446</v>
      </c>
      <c r="AC107" s="30">
        <v>-4541.7495363859634</v>
      </c>
      <c r="AD107" s="30">
        <v>-771.27131348065973</v>
      </c>
      <c r="AE107" s="30">
        <v>0</v>
      </c>
      <c r="AF107" s="30">
        <v>0</v>
      </c>
      <c r="AG107" s="30">
        <v>0</v>
      </c>
      <c r="AH107" s="30">
        <v>0</v>
      </c>
      <c r="AI107" s="30">
        <v>0</v>
      </c>
      <c r="AJ107" s="30">
        <v>0</v>
      </c>
      <c r="AK107" s="30">
        <v>0</v>
      </c>
      <c r="AL107" s="30">
        <v>0</v>
      </c>
      <c r="AM107" s="30">
        <v>0</v>
      </c>
      <c r="AN107" s="30">
        <v>0</v>
      </c>
      <c r="AO107" s="30">
        <v>0</v>
      </c>
      <c r="AP107" s="30">
        <v>0</v>
      </c>
      <c r="AQ107" s="30">
        <v>0</v>
      </c>
      <c r="AR107" s="30">
        <v>0</v>
      </c>
      <c r="AS107" s="30">
        <v>0</v>
      </c>
      <c r="AT107" s="30">
        <v>0</v>
      </c>
      <c r="AU107" s="30">
        <v>0</v>
      </c>
      <c r="AV107" s="30">
        <v>0</v>
      </c>
    </row>
    <row r="108" spans="1:48" hidden="1" outlineLevel="1" x14ac:dyDescent="0.25">
      <c r="B108" s="24">
        <f t="shared" si="43"/>
        <v>4</v>
      </c>
      <c r="C108" s="29" t="str">
        <f t="shared" si="43"/>
        <v>Investment &amp; Capex</v>
      </c>
      <c r="D108" s="29"/>
      <c r="E108" s="29"/>
      <c r="F108" s="17"/>
      <c r="G108" s="30"/>
      <c r="H108" s="30">
        <v>-141310.1634725208</v>
      </c>
      <c r="I108" s="30">
        <v>-86345.689558884464</v>
      </c>
      <c r="J108" s="30">
        <v>-29935.97421339904</v>
      </c>
      <c r="K108" s="30">
        <v>0</v>
      </c>
      <c r="L108" s="30">
        <v>0</v>
      </c>
      <c r="M108" s="30">
        <v>0</v>
      </c>
      <c r="N108" s="30">
        <v>0</v>
      </c>
      <c r="O108" s="30">
        <v>0</v>
      </c>
      <c r="P108" s="30">
        <v>0</v>
      </c>
      <c r="Q108" s="30">
        <v>0</v>
      </c>
      <c r="R108" s="30">
        <v>0</v>
      </c>
      <c r="S108" s="30">
        <v>0</v>
      </c>
      <c r="T108" s="30">
        <v>0</v>
      </c>
      <c r="U108" s="30">
        <v>0</v>
      </c>
      <c r="V108" s="30">
        <v>0</v>
      </c>
      <c r="W108" s="30">
        <v>0</v>
      </c>
      <c r="X108" s="30">
        <v>0</v>
      </c>
      <c r="Y108" s="30">
        <v>0</v>
      </c>
      <c r="Z108" s="30">
        <v>0</v>
      </c>
      <c r="AA108" s="30">
        <v>0</v>
      </c>
      <c r="AB108" s="30">
        <v>0</v>
      </c>
      <c r="AC108" s="30">
        <v>0</v>
      </c>
      <c r="AD108" s="30">
        <v>0</v>
      </c>
      <c r="AE108" s="30">
        <v>0</v>
      </c>
      <c r="AF108" s="30">
        <v>0</v>
      </c>
      <c r="AG108" s="30">
        <v>0</v>
      </c>
      <c r="AH108" s="30">
        <v>0</v>
      </c>
      <c r="AI108" s="30">
        <v>0</v>
      </c>
      <c r="AJ108" s="30">
        <v>0</v>
      </c>
      <c r="AK108" s="30">
        <v>0</v>
      </c>
      <c r="AL108" s="30">
        <v>0</v>
      </c>
      <c r="AM108" s="30">
        <v>0</v>
      </c>
      <c r="AN108" s="30">
        <v>0</v>
      </c>
      <c r="AO108" s="30">
        <v>0</v>
      </c>
      <c r="AP108" s="30">
        <v>0</v>
      </c>
      <c r="AQ108" s="30">
        <v>0</v>
      </c>
      <c r="AR108" s="30">
        <v>0</v>
      </c>
      <c r="AS108" s="30">
        <v>0</v>
      </c>
      <c r="AT108" s="30">
        <v>0</v>
      </c>
      <c r="AU108" s="30">
        <v>0</v>
      </c>
      <c r="AV108" s="30">
        <v>0</v>
      </c>
    </row>
    <row r="109" spans="1:48" hidden="1" outlineLevel="1" x14ac:dyDescent="0.25">
      <c r="B109" s="24">
        <f t="shared" si="43"/>
        <v>5</v>
      </c>
      <c r="C109" s="1" t="str">
        <f t="shared" si="43"/>
        <v>Maintenance Costs</v>
      </c>
      <c r="F109" s="31"/>
      <c r="G109" s="30"/>
      <c r="H109" s="30">
        <v>-4196.5042358186074</v>
      </c>
      <c r="I109" s="30">
        <v>-3450.9574094332088</v>
      </c>
      <c r="J109" s="30">
        <v>-2574.5658350291696</v>
      </c>
      <c r="K109" s="30">
        <v>-1722.8603244949993</v>
      </c>
      <c r="L109" s="30">
        <v>-3137.2825676515349</v>
      </c>
      <c r="M109" s="30">
        <v>-2856.361842414407</v>
      </c>
      <c r="N109" s="30">
        <v>-4066.585216728583</v>
      </c>
      <c r="O109" s="30">
        <v>-3275.4664995398803</v>
      </c>
      <c r="P109" s="30">
        <v>-2788.5002587955505</v>
      </c>
      <c r="Q109" s="30">
        <v>-3853.1711420063994</v>
      </c>
      <c r="R109" s="30">
        <v>-3999.8325186041493</v>
      </c>
      <c r="S109" s="30">
        <v>-3352.2102671341177</v>
      </c>
      <c r="T109" s="30">
        <v>-2708.8256527646781</v>
      </c>
      <c r="U109" s="30">
        <v>-2623.3530032342255</v>
      </c>
      <c r="V109" s="30">
        <v>-4197.5801116867306</v>
      </c>
      <c r="W109" s="30">
        <v>-7277.2847169748657</v>
      </c>
      <c r="X109" s="30">
        <v>-7282.5508659208335</v>
      </c>
      <c r="Y109" s="30">
        <v>-6049.8741611319156</v>
      </c>
      <c r="Z109" s="30">
        <v>-5844.1787850772116</v>
      </c>
      <c r="AA109" s="30">
        <v>-5256.1758811538439</v>
      </c>
      <c r="AB109" s="30">
        <v>2466.9740545239133</v>
      </c>
      <c r="AC109" s="30">
        <v>-9949.2008383312022</v>
      </c>
      <c r="AD109" s="30">
        <v>51091.126479030318</v>
      </c>
      <c r="AE109" s="30">
        <v>0</v>
      </c>
      <c r="AF109" s="30">
        <v>0</v>
      </c>
      <c r="AG109" s="30">
        <v>0</v>
      </c>
      <c r="AH109" s="30">
        <v>0</v>
      </c>
      <c r="AI109" s="30">
        <v>0</v>
      </c>
      <c r="AJ109" s="30">
        <v>0</v>
      </c>
      <c r="AK109" s="30">
        <v>0</v>
      </c>
      <c r="AL109" s="30">
        <v>0</v>
      </c>
      <c r="AM109" s="30">
        <v>0</v>
      </c>
      <c r="AN109" s="30">
        <v>0</v>
      </c>
      <c r="AO109" s="30">
        <v>0</v>
      </c>
      <c r="AP109" s="30">
        <v>0</v>
      </c>
      <c r="AQ109" s="30">
        <v>0</v>
      </c>
      <c r="AR109" s="30">
        <v>0</v>
      </c>
      <c r="AS109" s="30">
        <v>0</v>
      </c>
      <c r="AT109" s="30">
        <v>0</v>
      </c>
      <c r="AU109" s="30">
        <v>0</v>
      </c>
      <c r="AV109" s="30">
        <v>0</v>
      </c>
    </row>
    <row r="110" spans="1:48" hidden="1" outlineLevel="1" x14ac:dyDescent="0.25">
      <c r="B110" s="24">
        <f t="shared" si="43"/>
        <v>6</v>
      </c>
      <c r="C110" s="1" t="str">
        <f t="shared" si="43"/>
        <v>Working Capital</v>
      </c>
      <c r="F110" s="17"/>
      <c r="G110" s="30"/>
      <c r="H110" s="30">
        <v>0</v>
      </c>
      <c r="I110" s="30">
        <v>0</v>
      </c>
      <c r="J110" s="30">
        <v>0</v>
      </c>
      <c r="K110" s="30">
        <v>0</v>
      </c>
      <c r="L110" s="30">
        <v>0</v>
      </c>
      <c r="M110" s="30">
        <v>0</v>
      </c>
      <c r="N110" s="30">
        <v>0</v>
      </c>
      <c r="O110" s="30">
        <v>0</v>
      </c>
      <c r="P110" s="30">
        <v>0</v>
      </c>
      <c r="Q110" s="30">
        <v>0</v>
      </c>
      <c r="R110" s="30">
        <v>0</v>
      </c>
      <c r="S110" s="30">
        <v>0</v>
      </c>
      <c r="T110" s="30">
        <v>0</v>
      </c>
      <c r="U110" s="30">
        <v>0</v>
      </c>
      <c r="V110" s="30">
        <v>0</v>
      </c>
      <c r="W110" s="30">
        <v>0</v>
      </c>
      <c r="X110" s="30">
        <v>0</v>
      </c>
      <c r="Y110" s="30">
        <v>0</v>
      </c>
      <c r="Z110" s="30">
        <v>0</v>
      </c>
      <c r="AA110" s="30">
        <v>0</v>
      </c>
      <c r="AB110" s="30">
        <v>0</v>
      </c>
      <c r="AC110" s="30">
        <v>0</v>
      </c>
      <c r="AD110" s="30">
        <v>0</v>
      </c>
      <c r="AE110" s="30">
        <v>0</v>
      </c>
      <c r="AF110" s="30">
        <v>0</v>
      </c>
      <c r="AG110" s="30">
        <v>0</v>
      </c>
      <c r="AH110" s="30">
        <v>0</v>
      </c>
      <c r="AI110" s="30">
        <v>0</v>
      </c>
      <c r="AJ110" s="30">
        <v>0</v>
      </c>
      <c r="AK110" s="30">
        <v>0</v>
      </c>
      <c r="AL110" s="30">
        <v>0</v>
      </c>
      <c r="AM110" s="30">
        <v>0</v>
      </c>
      <c r="AN110" s="30">
        <v>0</v>
      </c>
      <c r="AO110" s="30">
        <v>0</v>
      </c>
      <c r="AP110" s="30">
        <v>0</v>
      </c>
      <c r="AQ110" s="30">
        <v>0</v>
      </c>
      <c r="AR110" s="30">
        <v>0</v>
      </c>
      <c r="AS110" s="30">
        <v>0</v>
      </c>
      <c r="AT110" s="30">
        <v>0</v>
      </c>
      <c r="AU110" s="30">
        <v>0</v>
      </c>
      <c r="AV110" s="30">
        <v>0</v>
      </c>
    </row>
    <row r="111" spans="1:48" hidden="1" outlineLevel="1" x14ac:dyDescent="0.25">
      <c r="B111" s="24">
        <f t="shared" si="43"/>
        <v>7</v>
      </c>
      <c r="C111" s="1" t="str">
        <f t="shared" si="43"/>
        <v>Reimbursement to the Grantor</v>
      </c>
      <c r="F111" s="31"/>
      <c r="G111" s="30"/>
      <c r="H111" s="30">
        <v>0</v>
      </c>
      <c r="I111" s="30">
        <v>0</v>
      </c>
      <c r="J111" s="30">
        <v>0</v>
      </c>
      <c r="K111" s="30">
        <v>0</v>
      </c>
      <c r="L111" s="30">
        <v>0</v>
      </c>
      <c r="M111" s="30">
        <v>0</v>
      </c>
      <c r="N111" s="30">
        <v>0</v>
      </c>
      <c r="O111" s="30">
        <v>0</v>
      </c>
      <c r="P111" s="30">
        <v>0</v>
      </c>
      <c r="Q111" s="30">
        <v>0</v>
      </c>
      <c r="R111" s="30">
        <v>0</v>
      </c>
      <c r="S111" s="30">
        <v>0</v>
      </c>
      <c r="T111" s="30">
        <v>0</v>
      </c>
      <c r="U111" s="30">
        <v>0</v>
      </c>
      <c r="V111" s="30">
        <v>0</v>
      </c>
      <c r="W111" s="30">
        <v>0</v>
      </c>
      <c r="X111" s="30">
        <v>0</v>
      </c>
      <c r="Y111" s="30">
        <v>0</v>
      </c>
      <c r="Z111" s="30">
        <v>0</v>
      </c>
      <c r="AA111" s="30">
        <v>0</v>
      </c>
      <c r="AB111" s="30">
        <v>0</v>
      </c>
      <c r="AC111" s="30">
        <v>0</v>
      </c>
      <c r="AD111" s="30">
        <v>0</v>
      </c>
      <c r="AE111" s="30">
        <v>0</v>
      </c>
      <c r="AF111" s="30">
        <v>0</v>
      </c>
      <c r="AG111" s="30">
        <v>0</v>
      </c>
      <c r="AH111" s="30">
        <v>0</v>
      </c>
      <c r="AI111" s="30">
        <v>0</v>
      </c>
      <c r="AJ111" s="30">
        <v>0</v>
      </c>
      <c r="AK111" s="30">
        <v>0</v>
      </c>
      <c r="AL111" s="30">
        <v>0</v>
      </c>
      <c r="AM111" s="30">
        <v>0</v>
      </c>
      <c r="AN111" s="30">
        <v>0</v>
      </c>
      <c r="AO111" s="30">
        <v>0</v>
      </c>
      <c r="AP111" s="30">
        <v>0</v>
      </c>
      <c r="AQ111" s="30">
        <v>0</v>
      </c>
      <c r="AR111" s="30">
        <v>0</v>
      </c>
      <c r="AS111" s="30">
        <v>0</v>
      </c>
      <c r="AT111" s="30">
        <v>0</v>
      </c>
      <c r="AU111" s="30">
        <v>0</v>
      </c>
      <c r="AV111" s="30">
        <v>0</v>
      </c>
    </row>
    <row r="112" spans="1:48" hidden="1" outlineLevel="1" x14ac:dyDescent="0.25">
      <c r="B112" s="24">
        <f t="shared" si="43"/>
        <v>8</v>
      </c>
      <c r="C112" s="1" t="str">
        <f t="shared" si="43"/>
        <v>Into / Out Operating Reserve Accounts</v>
      </c>
      <c r="F112" s="31"/>
      <c r="G112" s="32"/>
      <c r="H112" s="32">
        <v>0</v>
      </c>
      <c r="I112" s="32">
        <v>0</v>
      </c>
      <c r="J112" s="32">
        <v>0</v>
      </c>
      <c r="K112" s="32">
        <v>0</v>
      </c>
      <c r="L112" s="32">
        <v>0</v>
      </c>
      <c r="M112" s="32">
        <v>0</v>
      </c>
      <c r="N112" s="32">
        <v>0</v>
      </c>
      <c r="O112" s="32">
        <v>0</v>
      </c>
      <c r="P112" s="32">
        <v>0</v>
      </c>
      <c r="Q112" s="32">
        <v>0</v>
      </c>
      <c r="R112" s="32">
        <v>0</v>
      </c>
      <c r="S112" s="32">
        <v>0</v>
      </c>
      <c r="T112" s="32">
        <v>0</v>
      </c>
      <c r="U112" s="32">
        <v>0</v>
      </c>
      <c r="V112" s="32">
        <v>0</v>
      </c>
      <c r="W112" s="32">
        <v>0</v>
      </c>
      <c r="X112" s="32">
        <v>0</v>
      </c>
      <c r="Y112" s="32">
        <v>0</v>
      </c>
      <c r="Z112" s="32">
        <v>0</v>
      </c>
      <c r="AA112" s="32">
        <v>0</v>
      </c>
      <c r="AB112" s="32">
        <v>0</v>
      </c>
      <c r="AC112" s="32">
        <v>0</v>
      </c>
      <c r="AD112" s="32">
        <v>0</v>
      </c>
      <c r="AE112" s="32">
        <v>0</v>
      </c>
      <c r="AF112" s="32">
        <v>0</v>
      </c>
      <c r="AG112" s="32">
        <v>0</v>
      </c>
      <c r="AH112" s="32">
        <v>0</v>
      </c>
      <c r="AI112" s="32">
        <v>0</v>
      </c>
      <c r="AJ112" s="32">
        <v>0</v>
      </c>
      <c r="AK112" s="32">
        <v>0</v>
      </c>
      <c r="AL112" s="32">
        <v>0</v>
      </c>
      <c r="AM112" s="32">
        <v>0</v>
      </c>
      <c r="AN112" s="32">
        <v>0</v>
      </c>
      <c r="AO112" s="32">
        <v>0</v>
      </c>
      <c r="AP112" s="32">
        <v>0</v>
      </c>
      <c r="AQ112" s="32">
        <v>0</v>
      </c>
      <c r="AR112" s="32">
        <v>0</v>
      </c>
      <c r="AS112" s="32">
        <v>0</v>
      </c>
      <c r="AT112" s="32">
        <v>0</v>
      </c>
      <c r="AU112" s="32">
        <v>0</v>
      </c>
      <c r="AV112" s="32">
        <v>0</v>
      </c>
    </row>
    <row r="113" spans="2:48" hidden="1" outlineLevel="1" x14ac:dyDescent="0.25">
      <c r="B113" s="24">
        <f t="shared" si="43"/>
        <v>9</v>
      </c>
      <c r="C113" s="46" t="str">
        <f t="shared" si="43"/>
        <v>Operating Cash Flow</v>
      </c>
      <c r="E113" s="33"/>
      <c r="F113" s="33"/>
      <c r="G113" s="34"/>
      <c r="H113" s="34">
        <f t="shared" ref="H113:AH113" si="44">SUM(H105:H112)</f>
        <v>-121166.09986680247</v>
      </c>
      <c r="I113" s="34">
        <f t="shared" si="44"/>
        <v>-82696.334630885045</v>
      </c>
      <c r="J113" s="34">
        <f t="shared" si="44"/>
        <v>-15300.827403624717</v>
      </c>
      <c r="K113" s="34">
        <f t="shared" si="44"/>
        <v>51650.608103047074</v>
      </c>
      <c r="L113" s="34">
        <f t="shared" si="44"/>
        <v>51331.216765213947</v>
      </c>
      <c r="M113" s="34">
        <f t="shared" si="44"/>
        <v>52256.498818402441</v>
      </c>
      <c r="N113" s="34">
        <f t="shared" si="44"/>
        <v>51836.735841431917</v>
      </c>
      <c r="O113" s="34">
        <f t="shared" si="44"/>
        <v>53729.465667018667</v>
      </c>
      <c r="P113" s="34">
        <f t="shared" si="44"/>
        <v>55523.112635558704</v>
      </c>
      <c r="Q113" s="34">
        <f t="shared" si="44"/>
        <v>55529.31188387359</v>
      </c>
      <c r="R113" s="34">
        <f t="shared" si="44"/>
        <v>56748.893911047839</v>
      </c>
      <c r="S113" s="34">
        <f t="shared" si="44"/>
        <v>58812.526054537288</v>
      </c>
      <c r="T113" s="34">
        <f t="shared" si="44"/>
        <v>61059.043498809471</v>
      </c>
      <c r="U113" s="34">
        <f t="shared" si="44"/>
        <v>62615.449270026562</v>
      </c>
      <c r="V113" s="34">
        <f t="shared" si="44"/>
        <v>61848.324175476177</v>
      </c>
      <c r="W113" s="34">
        <f t="shared" si="44"/>
        <v>60177.240051732872</v>
      </c>
      <c r="X113" s="34">
        <f t="shared" si="44"/>
        <v>61953.500691473899</v>
      </c>
      <c r="Y113" s="34">
        <f t="shared" si="44"/>
        <v>44215.971998722533</v>
      </c>
      <c r="Z113" s="34">
        <f t="shared" si="44"/>
        <v>19019.751573838541</v>
      </c>
      <c r="AA113" s="34">
        <f t="shared" si="44"/>
        <v>21450.533468753005</v>
      </c>
      <c r="AB113" s="34">
        <f t="shared" si="44"/>
        <v>29230.646942833697</v>
      </c>
      <c r="AC113" s="34">
        <f t="shared" si="44"/>
        <v>29350.075373445816</v>
      </c>
      <c r="AD113" s="34">
        <f t="shared" si="44"/>
        <v>50319.855165549656</v>
      </c>
      <c r="AE113" s="34">
        <f t="shared" si="44"/>
        <v>0</v>
      </c>
      <c r="AF113" s="34">
        <f t="shared" si="44"/>
        <v>0</v>
      </c>
      <c r="AG113" s="34">
        <f t="shared" si="44"/>
        <v>0</v>
      </c>
      <c r="AH113" s="34">
        <f t="shared" si="44"/>
        <v>0</v>
      </c>
      <c r="AI113" s="34">
        <f t="shared" ref="AI113:AV113" si="45">SUM(AI105:AI112)</f>
        <v>0</v>
      </c>
      <c r="AJ113" s="34">
        <f t="shared" si="45"/>
        <v>0</v>
      </c>
      <c r="AK113" s="34">
        <f t="shared" si="45"/>
        <v>0</v>
      </c>
      <c r="AL113" s="34">
        <f t="shared" si="45"/>
        <v>0</v>
      </c>
      <c r="AM113" s="34">
        <f t="shared" si="45"/>
        <v>0</v>
      </c>
      <c r="AN113" s="34">
        <f t="shared" si="45"/>
        <v>0</v>
      </c>
      <c r="AO113" s="34">
        <f t="shared" si="45"/>
        <v>0</v>
      </c>
      <c r="AP113" s="34">
        <f t="shared" si="45"/>
        <v>0</v>
      </c>
      <c r="AQ113" s="34">
        <f t="shared" si="45"/>
        <v>0</v>
      </c>
      <c r="AR113" s="34">
        <f t="shared" si="45"/>
        <v>0</v>
      </c>
      <c r="AS113" s="34">
        <f t="shared" si="45"/>
        <v>0</v>
      </c>
      <c r="AT113" s="34">
        <f t="shared" si="45"/>
        <v>0</v>
      </c>
      <c r="AU113" s="34">
        <f t="shared" si="45"/>
        <v>0</v>
      </c>
      <c r="AV113" s="34">
        <f t="shared" si="45"/>
        <v>0</v>
      </c>
    </row>
    <row r="114" spans="2:48" hidden="1" outlineLevel="1" x14ac:dyDescent="0.25">
      <c r="B114" s="24">
        <f t="shared" si="43"/>
        <v>10</v>
      </c>
      <c r="C114" s="29" t="str">
        <f t="shared" si="43"/>
        <v>Taxes</v>
      </c>
      <c r="D114" s="29"/>
      <c r="E114" s="29"/>
      <c r="F114" s="17"/>
      <c r="G114" s="32"/>
      <c r="H114" s="32">
        <v>0</v>
      </c>
      <c r="I114" s="32">
        <v>0</v>
      </c>
      <c r="J114" s="32">
        <v>0</v>
      </c>
      <c r="K114" s="32">
        <v>-24.359121691849516</v>
      </c>
      <c r="L114" s="32">
        <v>-68.548374319945466</v>
      </c>
      <c r="M114" s="32">
        <v>-115.87332397637188</v>
      </c>
      <c r="N114" s="32">
        <v>-174.61015162539192</v>
      </c>
      <c r="O114" s="32">
        <v>-310.73585642307756</v>
      </c>
      <c r="P114" s="32">
        <v>-946.56405200323616</v>
      </c>
      <c r="Q114" s="32">
        <v>-1870.6627236912736</v>
      </c>
      <c r="R114" s="32">
        <v>-2579.4617658645279</v>
      </c>
      <c r="S114" s="32">
        <v>-5120.2108495096045</v>
      </c>
      <c r="T114" s="32">
        <v>-7680.2472169317844</v>
      </c>
      <c r="U114" s="32">
        <v>-12310.495211842139</v>
      </c>
      <c r="V114" s="32">
        <v>-12083.394728048585</v>
      </c>
      <c r="W114" s="32">
        <v>-15765.777725310272</v>
      </c>
      <c r="X114" s="32">
        <v>-16528.00884359279</v>
      </c>
      <c r="Y114" s="32">
        <v>-7024.3617252292406</v>
      </c>
      <c r="Z114" s="32">
        <v>-4129.3461013867291</v>
      </c>
      <c r="AA114" s="32">
        <v>-4797.6054048059941</v>
      </c>
      <c r="AB114" s="32">
        <v>-4864.6721299207411</v>
      </c>
      <c r="AC114" s="32">
        <v>-1199.9599447356575</v>
      </c>
      <c r="AD114" s="32">
        <v>0</v>
      </c>
      <c r="AE114" s="32">
        <v>0</v>
      </c>
      <c r="AF114" s="32">
        <v>0</v>
      </c>
      <c r="AG114" s="32">
        <v>0</v>
      </c>
      <c r="AH114" s="32">
        <v>0</v>
      </c>
      <c r="AI114" s="32">
        <v>0</v>
      </c>
      <c r="AJ114" s="32">
        <v>0</v>
      </c>
      <c r="AK114" s="32">
        <v>0</v>
      </c>
      <c r="AL114" s="32">
        <v>0</v>
      </c>
      <c r="AM114" s="32">
        <v>0</v>
      </c>
      <c r="AN114" s="32">
        <v>0</v>
      </c>
      <c r="AO114" s="32">
        <v>0</v>
      </c>
      <c r="AP114" s="32">
        <v>0</v>
      </c>
      <c r="AQ114" s="32">
        <v>0</v>
      </c>
      <c r="AR114" s="32">
        <v>0</v>
      </c>
      <c r="AS114" s="32">
        <v>0</v>
      </c>
      <c r="AT114" s="32">
        <v>0</v>
      </c>
      <c r="AU114" s="32">
        <v>0</v>
      </c>
      <c r="AV114" s="32">
        <v>0</v>
      </c>
    </row>
    <row r="115" spans="2:48" hidden="1" outlineLevel="1" x14ac:dyDescent="0.25">
      <c r="B115" s="24">
        <f t="shared" si="43"/>
        <v>11</v>
      </c>
      <c r="C115" s="29" t="str">
        <f t="shared" si="43"/>
        <v>Operating Cash Flow After Tax</v>
      </c>
      <c r="D115" s="29"/>
      <c r="E115" s="29"/>
      <c r="F115" s="17"/>
      <c r="G115" s="34"/>
      <c r="H115" s="34">
        <f t="shared" ref="H115:AH115" si="46">SUM(H113:H114)</f>
        <v>-121166.09986680247</v>
      </c>
      <c r="I115" s="34">
        <f t="shared" si="46"/>
        <v>-82696.334630885045</v>
      </c>
      <c r="J115" s="34">
        <f t="shared" si="46"/>
        <v>-15300.827403624717</v>
      </c>
      <c r="K115" s="34">
        <f t="shared" si="46"/>
        <v>51626.248981355224</v>
      </c>
      <c r="L115" s="34">
        <f t="shared" si="46"/>
        <v>51262.668390894003</v>
      </c>
      <c r="M115" s="34">
        <f t="shared" si="46"/>
        <v>52140.625494426065</v>
      </c>
      <c r="N115" s="34">
        <f t="shared" si="46"/>
        <v>51662.125689806526</v>
      </c>
      <c r="O115" s="34">
        <f t="shared" si="46"/>
        <v>53418.729810595592</v>
      </c>
      <c r="P115" s="34">
        <f t="shared" si="46"/>
        <v>54576.548583555465</v>
      </c>
      <c r="Q115" s="34">
        <f t="shared" si="46"/>
        <v>53658.649160182315</v>
      </c>
      <c r="R115" s="34">
        <f t="shared" si="46"/>
        <v>54169.432145183309</v>
      </c>
      <c r="S115" s="34">
        <f t="shared" si="46"/>
        <v>53692.315205027684</v>
      </c>
      <c r="T115" s="34">
        <f t="shared" si="46"/>
        <v>53378.796281877687</v>
      </c>
      <c r="U115" s="34">
        <f t="shared" si="46"/>
        <v>50304.954058184419</v>
      </c>
      <c r="V115" s="34">
        <f t="shared" si="46"/>
        <v>49764.929447427596</v>
      </c>
      <c r="W115" s="34">
        <f t="shared" si="46"/>
        <v>44411.462326422596</v>
      </c>
      <c r="X115" s="34">
        <f t="shared" si="46"/>
        <v>45425.491847881109</v>
      </c>
      <c r="Y115" s="34">
        <f t="shared" si="46"/>
        <v>37191.610273493294</v>
      </c>
      <c r="Z115" s="34">
        <f t="shared" si="46"/>
        <v>14890.405472451812</v>
      </c>
      <c r="AA115" s="34">
        <f t="shared" si="46"/>
        <v>16652.928063947009</v>
      </c>
      <c r="AB115" s="34">
        <f t="shared" si="46"/>
        <v>24365.974812912955</v>
      </c>
      <c r="AC115" s="34">
        <f t="shared" si="46"/>
        <v>28150.11542871016</v>
      </c>
      <c r="AD115" s="34">
        <f t="shared" si="46"/>
        <v>50319.855165549656</v>
      </c>
      <c r="AE115" s="34">
        <f t="shared" si="46"/>
        <v>0</v>
      </c>
      <c r="AF115" s="34">
        <f t="shared" si="46"/>
        <v>0</v>
      </c>
      <c r="AG115" s="34">
        <f t="shared" si="46"/>
        <v>0</v>
      </c>
      <c r="AH115" s="34">
        <f t="shared" si="46"/>
        <v>0</v>
      </c>
      <c r="AI115" s="34">
        <f t="shared" ref="AI115:AV115" si="47">SUM(AI113:AI114)</f>
        <v>0</v>
      </c>
      <c r="AJ115" s="34">
        <f t="shared" si="47"/>
        <v>0</v>
      </c>
      <c r="AK115" s="34">
        <f t="shared" si="47"/>
        <v>0</v>
      </c>
      <c r="AL115" s="34">
        <f t="shared" si="47"/>
        <v>0</v>
      </c>
      <c r="AM115" s="34">
        <f t="shared" si="47"/>
        <v>0</v>
      </c>
      <c r="AN115" s="34">
        <f t="shared" si="47"/>
        <v>0</v>
      </c>
      <c r="AO115" s="34">
        <f t="shared" si="47"/>
        <v>0</v>
      </c>
      <c r="AP115" s="34">
        <f t="shared" si="47"/>
        <v>0</v>
      </c>
      <c r="AQ115" s="34">
        <f t="shared" si="47"/>
        <v>0</v>
      </c>
      <c r="AR115" s="34">
        <f t="shared" si="47"/>
        <v>0</v>
      </c>
      <c r="AS115" s="34">
        <f t="shared" si="47"/>
        <v>0</v>
      </c>
      <c r="AT115" s="34">
        <f t="shared" si="47"/>
        <v>0</v>
      </c>
      <c r="AU115" s="34">
        <f t="shared" si="47"/>
        <v>0</v>
      </c>
      <c r="AV115" s="34">
        <f t="shared" si="47"/>
        <v>0</v>
      </c>
    </row>
    <row r="116" spans="2:48" hidden="1" outlineLevel="1" x14ac:dyDescent="0.25">
      <c r="B116" s="24">
        <f t="shared" si="43"/>
        <v>12</v>
      </c>
      <c r="C116" s="29" t="str">
        <f t="shared" si="43"/>
        <v>Debts - Drawdowns</v>
      </c>
      <c r="D116" s="29"/>
      <c r="E116" s="29"/>
      <c r="F116" s="17"/>
      <c r="G116" s="32"/>
      <c r="H116" s="32">
        <v>131636.67021033121</v>
      </c>
      <c r="I116" s="32">
        <v>85937.06392655574</v>
      </c>
      <c r="J116" s="32">
        <v>51168.797721032111</v>
      </c>
      <c r="K116" s="32">
        <v>0</v>
      </c>
      <c r="L116" s="32">
        <v>0</v>
      </c>
      <c r="M116" s="32">
        <v>0</v>
      </c>
      <c r="N116" s="32">
        <v>0</v>
      </c>
      <c r="O116" s="32">
        <v>0</v>
      </c>
      <c r="P116" s="32">
        <v>0</v>
      </c>
      <c r="Q116" s="32">
        <v>0</v>
      </c>
      <c r="R116" s="32">
        <v>0</v>
      </c>
      <c r="S116" s="32">
        <v>0</v>
      </c>
      <c r="T116" s="32">
        <v>0</v>
      </c>
      <c r="U116" s="32">
        <v>0</v>
      </c>
      <c r="V116" s="32">
        <v>0</v>
      </c>
      <c r="W116" s="32">
        <v>0</v>
      </c>
      <c r="X116" s="32">
        <v>0</v>
      </c>
      <c r="Y116" s="32">
        <v>0</v>
      </c>
      <c r="Z116" s="32">
        <v>0</v>
      </c>
      <c r="AA116" s="32">
        <v>0</v>
      </c>
      <c r="AB116" s="32">
        <v>0</v>
      </c>
      <c r="AC116" s="32">
        <v>0</v>
      </c>
      <c r="AD116" s="32">
        <v>0</v>
      </c>
      <c r="AE116" s="32">
        <v>0</v>
      </c>
      <c r="AF116" s="32">
        <v>0</v>
      </c>
      <c r="AG116" s="32">
        <v>0</v>
      </c>
      <c r="AH116" s="32">
        <v>0</v>
      </c>
      <c r="AI116" s="32">
        <v>0</v>
      </c>
      <c r="AJ116" s="32">
        <v>0</v>
      </c>
      <c r="AK116" s="32">
        <v>0</v>
      </c>
      <c r="AL116" s="32">
        <v>0</v>
      </c>
      <c r="AM116" s="32">
        <v>0</v>
      </c>
      <c r="AN116" s="32">
        <v>0</v>
      </c>
      <c r="AO116" s="32">
        <v>0</v>
      </c>
      <c r="AP116" s="32">
        <v>0</v>
      </c>
      <c r="AQ116" s="32">
        <v>0</v>
      </c>
      <c r="AR116" s="32">
        <v>0</v>
      </c>
      <c r="AS116" s="32">
        <v>0</v>
      </c>
      <c r="AT116" s="32">
        <v>0</v>
      </c>
      <c r="AU116" s="32">
        <v>0</v>
      </c>
      <c r="AV116" s="32">
        <v>0</v>
      </c>
    </row>
    <row r="117" spans="2:48" hidden="1" outlineLevel="1" x14ac:dyDescent="0.25">
      <c r="B117" s="24">
        <f t="shared" si="43"/>
        <v>13</v>
      </c>
      <c r="C117" s="29" t="str">
        <f t="shared" si="43"/>
        <v>Debts - Interests &amp; Fees</v>
      </c>
      <c r="D117" s="29"/>
      <c r="E117" s="29"/>
      <c r="F117" s="17"/>
      <c r="G117" s="32"/>
      <c r="H117" s="32">
        <v>-9914.9281390985161</v>
      </c>
      <c r="I117" s="32">
        <v>-16845.928344831696</v>
      </c>
      <c r="J117" s="32">
        <v>-19456.612500561434</v>
      </c>
      <c r="K117" s="32">
        <v>-21230.159270602166</v>
      </c>
      <c r="L117" s="32">
        <v>-20408.991369225936</v>
      </c>
      <c r="M117" s="32">
        <v>-19492.702957933958</v>
      </c>
      <c r="N117" s="32">
        <v>-18798.006107829046</v>
      </c>
      <c r="O117" s="32">
        <v>-17795.445868850144</v>
      </c>
      <c r="P117" s="32">
        <v>-16608.464584535668</v>
      </c>
      <c r="Q117" s="32">
        <v>-15269.79677819242</v>
      </c>
      <c r="R117" s="32">
        <v>-13866.0799226007</v>
      </c>
      <c r="S117" s="32">
        <v>-12315.273193047809</v>
      </c>
      <c r="T117" s="32">
        <v>-10496.147623421915</v>
      </c>
      <c r="U117" s="32">
        <v>-8724.1831182256283</v>
      </c>
      <c r="V117" s="32">
        <v>-6917.1509895721792</v>
      </c>
      <c r="W117" s="32">
        <v>-5026.5592097552953</v>
      </c>
      <c r="X117" s="32">
        <v>-2754.845280573486</v>
      </c>
      <c r="Y117" s="32">
        <v>-2221.2630358691076</v>
      </c>
      <c r="Z117" s="32">
        <v>-1848.8553445576376</v>
      </c>
      <c r="AA117" s="32">
        <v>-1463.7090060194405</v>
      </c>
      <c r="AB117" s="32">
        <v>-472.04959696662519</v>
      </c>
      <c r="AC117" s="32">
        <v>11.194386852291156</v>
      </c>
      <c r="AD117" s="32">
        <v>0</v>
      </c>
      <c r="AE117" s="32">
        <v>0</v>
      </c>
      <c r="AF117" s="32">
        <v>0</v>
      </c>
      <c r="AG117" s="32">
        <v>0</v>
      </c>
      <c r="AH117" s="32">
        <v>0</v>
      </c>
      <c r="AI117" s="32">
        <v>0</v>
      </c>
      <c r="AJ117" s="32">
        <v>0</v>
      </c>
      <c r="AK117" s="32">
        <v>0</v>
      </c>
      <c r="AL117" s="32">
        <v>0</v>
      </c>
      <c r="AM117" s="32">
        <v>0</v>
      </c>
      <c r="AN117" s="32">
        <v>0</v>
      </c>
      <c r="AO117" s="32">
        <v>0</v>
      </c>
      <c r="AP117" s="32">
        <v>0</v>
      </c>
      <c r="AQ117" s="32">
        <v>0</v>
      </c>
      <c r="AR117" s="32">
        <v>0</v>
      </c>
      <c r="AS117" s="32">
        <v>0</v>
      </c>
      <c r="AT117" s="32">
        <v>0</v>
      </c>
      <c r="AU117" s="32">
        <v>0</v>
      </c>
      <c r="AV117" s="32">
        <v>0</v>
      </c>
    </row>
    <row r="118" spans="2:48" hidden="1" outlineLevel="1" x14ac:dyDescent="0.25">
      <c r="B118" s="24">
        <f t="shared" si="43"/>
        <v>14</v>
      </c>
      <c r="C118" s="29" t="str">
        <f t="shared" si="43"/>
        <v>Debts - Repayment</v>
      </c>
      <c r="D118" s="29"/>
      <c r="E118" s="29"/>
      <c r="F118" s="17"/>
      <c r="G118" s="32"/>
      <c r="H118" s="32">
        <v>0</v>
      </c>
      <c r="I118" s="32">
        <v>-1515.6123048043339</v>
      </c>
      <c r="J118" s="32">
        <v>-5794.9200869760616</v>
      </c>
      <c r="K118" s="32">
        <v>-21314.154739006357</v>
      </c>
      <c r="L118" s="32">
        <v>-22032.644854963408</v>
      </c>
      <c r="M118" s="32">
        <v>-23605.206294038664</v>
      </c>
      <c r="N118" s="32">
        <v>-23860.667614092705</v>
      </c>
      <c r="O118" s="32">
        <v>-26186.887093324251</v>
      </c>
      <c r="P118" s="32">
        <v>-28781.719566860302</v>
      </c>
      <c r="Q118" s="32">
        <v>-29120.567698198713</v>
      </c>
      <c r="R118" s="32">
        <v>-31284.204271556609</v>
      </c>
      <c r="S118" s="32">
        <v>-32019.349119339415</v>
      </c>
      <c r="T118" s="32">
        <v>-34312.057745774211</v>
      </c>
      <c r="U118" s="32">
        <v>-33244.058625145321</v>
      </c>
      <c r="V118" s="32">
        <v>-35214.184343691399</v>
      </c>
      <c r="W118" s="32">
        <v>-36756.209417612066</v>
      </c>
      <c r="X118" s="32">
        <v>-12659.283113389516</v>
      </c>
      <c r="Y118" s="32">
        <v>-7849.6317005209812</v>
      </c>
      <c r="Z118" s="32">
        <v>-9585.5948071072817</v>
      </c>
      <c r="AA118" s="32">
        <v>-11376.317798785678</v>
      </c>
      <c r="AB118" s="32">
        <v>-16917.707865240369</v>
      </c>
      <c r="AC118" s="32">
        <v>0</v>
      </c>
      <c r="AD118" s="32">
        <v>0</v>
      </c>
      <c r="AE118" s="32">
        <v>0</v>
      </c>
      <c r="AF118" s="32">
        <v>0</v>
      </c>
      <c r="AG118" s="32">
        <v>0</v>
      </c>
      <c r="AH118" s="32">
        <v>0</v>
      </c>
      <c r="AI118" s="32">
        <v>0</v>
      </c>
      <c r="AJ118" s="32">
        <v>0</v>
      </c>
      <c r="AK118" s="32">
        <v>0</v>
      </c>
      <c r="AL118" s="32">
        <v>0</v>
      </c>
      <c r="AM118" s="32">
        <v>0</v>
      </c>
      <c r="AN118" s="32">
        <v>0</v>
      </c>
      <c r="AO118" s="32">
        <v>0</v>
      </c>
      <c r="AP118" s="32">
        <v>0</v>
      </c>
      <c r="AQ118" s="32">
        <v>0</v>
      </c>
      <c r="AR118" s="32">
        <v>0</v>
      </c>
      <c r="AS118" s="32">
        <v>0</v>
      </c>
      <c r="AT118" s="32">
        <v>0</v>
      </c>
      <c r="AU118" s="32">
        <v>0</v>
      </c>
      <c r="AV118" s="32">
        <v>0</v>
      </c>
    </row>
    <row r="119" spans="2:48" hidden="1" outlineLevel="1" x14ac:dyDescent="0.25">
      <c r="B119" s="24">
        <f t="shared" si="43"/>
        <v>15</v>
      </c>
      <c r="C119" s="29" t="str">
        <f t="shared" si="43"/>
        <v>Into / Out DSRA</v>
      </c>
      <c r="D119" s="29"/>
      <c r="E119" s="29"/>
      <c r="F119" s="17"/>
      <c r="G119" s="32"/>
      <c r="H119" s="32">
        <v>-2694.5464099079895</v>
      </c>
      <c r="I119" s="32">
        <v>-1124.7699772678113</v>
      </c>
      <c r="J119" s="32">
        <v>-19043.039523833271</v>
      </c>
      <c r="K119" s="32">
        <v>699.48195452875348</v>
      </c>
      <c r="L119" s="32">
        <v>-162.3810285278731</v>
      </c>
      <c r="M119" s="32">
        <v>585.71175931593325</v>
      </c>
      <c r="N119" s="32">
        <v>-961.93720864205534</v>
      </c>
      <c r="O119" s="32">
        <v>-775.61427468340366</v>
      </c>
      <c r="P119" s="32">
        <v>1507.6659567077713</v>
      </c>
      <c r="Q119" s="32">
        <v>-244.95810494896239</v>
      </c>
      <c r="R119" s="32">
        <v>436.94171552641603</v>
      </c>
      <c r="S119" s="32">
        <v>-320.13080039332806</v>
      </c>
      <c r="T119" s="32">
        <v>1267.840942889824</v>
      </c>
      <c r="U119" s="32">
        <v>2274.4494538691097</v>
      </c>
      <c r="V119" s="32">
        <v>3658.3008632423152</v>
      </c>
      <c r="W119" s="32">
        <v>6356.7073720537037</v>
      </c>
      <c r="X119" s="32">
        <v>5855.2547077839172</v>
      </c>
      <c r="Y119" s="32">
        <v>-556.93804856807083</v>
      </c>
      <c r="Z119" s="32">
        <v>-369.42816935399708</v>
      </c>
      <c r="AA119" s="32">
        <v>-3575.5555171659553</v>
      </c>
      <c r="AB119" s="32">
        <v>17912.462611607389</v>
      </c>
      <c r="AC119" s="32">
        <v>0</v>
      </c>
      <c r="AD119" s="32">
        <v>0</v>
      </c>
      <c r="AE119" s="32">
        <v>0</v>
      </c>
      <c r="AF119" s="32">
        <v>0</v>
      </c>
      <c r="AG119" s="32">
        <v>0</v>
      </c>
      <c r="AH119" s="32">
        <v>0</v>
      </c>
      <c r="AI119" s="32">
        <v>0</v>
      </c>
      <c r="AJ119" s="32">
        <v>0</v>
      </c>
      <c r="AK119" s="32">
        <v>0</v>
      </c>
      <c r="AL119" s="32">
        <v>0</v>
      </c>
      <c r="AM119" s="32">
        <v>0</v>
      </c>
      <c r="AN119" s="32">
        <v>0</v>
      </c>
      <c r="AO119" s="32">
        <v>0</v>
      </c>
      <c r="AP119" s="32">
        <v>0</v>
      </c>
      <c r="AQ119" s="32">
        <v>0</v>
      </c>
      <c r="AR119" s="32">
        <v>0</v>
      </c>
      <c r="AS119" s="32">
        <v>0</v>
      </c>
      <c r="AT119" s="32">
        <v>0</v>
      </c>
      <c r="AU119" s="32">
        <v>0</v>
      </c>
      <c r="AV119" s="32">
        <v>0</v>
      </c>
    </row>
    <row r="120" spans="2:48" hidden="1" outlineLevel="1" x14ac:dyDescent="0.25">
      <c r="B120" s="24">
        <f t="shared" si="43"/>
        <v>16</v>
      </c>
      <c r="C120" s="47" t="str">
        <f t="shared" si="43"/>
        <v>Free Cash Flow To Equity</v>
      </c>
      <c r="D120" s="29"/>
      <c r="E120" s="29"/>
      <c r="F120" s="17"/>
      <c r="G120" s="34"/>
      <c r="H120" s="34">
        <f t="shared" ref="H120:AH120" si="48">SUM(H115:H119)</f>
        <v>-2138.9042054777624</v>
      </c>
      <c r="I120" s="34">
        <f t="shared" si="48"/>
        <v>-16245.581331233147</v>
      </c>
      <c r="J120" s="34">
        <f t="shared" si="48"/>
        <v>-8426.6017939633712</v>
      </c>
      <c r="K120" s="34">
        <f t="shared" si="48"/>
        <v>9781.4169262754549</v>
      </c>
      <c r="L120" s="34">
        <f t="shared" si="48"/>
        <v>8658.6511381767868</v>
      </c>
      <c r="M120" s="34">
        <f t="shared" si="48"/>
        <v>9628.4280017693764</v>
      </c>
      <c r="N120" s="34">
        <f t="shared" si="48"/>
        <v>8041.5147592427202</v>
      </c>
      <c r="O120" s="34">
        <f t="shared" si="48"/>
        <v>8660.7825737377989</v>
      </c>
      <c r="P120" s="34">
        <f t="shared" si="48"/>
        <v>10694.03038886727</v>
      </c>
      <c r="Q120" s="34">
        <f t="shared" si="48"/>
        <v>9023.3265788422232</v>
      </c>
      <c r="R120" s="34">
        <f t="shared" si="48"/>
        <v>9456.089666552416</v>
      </c>
      <c r="S120" s="34">
        <f t="shared" si="48"/>
        <v>9037.5620922471298</v>
      </c>
      <c r="T120" s="34">
        <f t="shared" si="48"/>
        <v>9838.4318555713835</v>
      </c>
      <c r="U120" s="34">
        <f t="shared" si="48"/>
        <v>10611.161768682581</v>
      </c>
      <c r="V120" s="34">
        <f t="shared" si="48"/>
        <v>11291.894977406329</v>
      </c>
      <c r="W120" s="34">
        <f t="shared" si="48"/>
        <v>8985.4010711089395</v>
      </c>
      <c r="X120" s="34">
        <f t="shared" si="48"/>
        <v>35866.618161702027</v>
      </c>
      <c r="Y120" s="34">
        <f t="shared" si="48"/>
        <v>26563.777488535132</v>
      </c>
      <c r="Z120" s="34">
        <f t="shared" si="48"/>
        <v>3086.5271514328952</v>
      </c>
      <c r="AA120" s="34">
        <f t="shared" si="48"/>
        <v>237.3457419759352</v>
      </c>
      <c r="AB120" s="34">
        <f t="shared" si="48"/>
        <v>24888.679962313348</v>
      </c>
      <c r="AC120" s="34">
        <f t="shared" si="48"/>
        <v>28161.30981556245</v>
      </c>
      <c r="AD120" s="34">
        <f t="shared" si="48"/>
        <v>50319.855165549656</v>
      </c>
      <c r="AE120" s="34">
        <f t="shared" si="48"/>
        <v>0</v>
      </c>
      <c r="AF120" s="34">
        <f t="shared" si="48"/>
        <v>0</v>
      </c>
      <c r="AG120" s="34">
        <f t="shared" si="48"/>
        <v>0</v>
      </c>
      <c r="AH120" s="34">
        <f t="shared" si="48"/>
        <v>0</v>
      </c>
      <c r="AI120" s="34">
        <f t="shared" ref="AI120:AV120" si="49">SUM(AI115:AI119)</f>
        <v>0</v>
      </c>
      <c r="AJ120" s="34">
        <f t="shared" si="49"/>
        <v>0</v>
      </c>
      <c r="AK120" s="34">
        <f t="shared" si="49"/>
        <v>0</v>
      </c>
      <c r="AL120" s="34">
        <f t="shared" si="49"/>
        <v>0</v>
      </c>
      <c r="AM120" s="34">
        <f t="shared" si="49"/>
        <v>0</v>
      </c>
      <c r="AN120" s="34">
        <f t="shared" si="49"/>
        <v>0</v>
      </c>
      <c r="AO120" s="34">
        <f t="shared" si="49"/>
        <v>0</v>
      </c>
      <c r="AP120" s="34">
        <f t="shared" si="49"/>
        <v>0</v>
      </c>
      <c r="AQ120" s="34">
        <f t="shared" si="49"/>
        <v>0</v>
      </c>
      <c r="AR120" s="34">
        <f t="shared" si="49"/>
        <v>0</v>
      </c>
      <c r="AS120" s="34">
        <f t="shared" si="49"/>
        <v>0</v>
      </c>
      <c r="AT120" s="34">
        <f t="shared" si="49"/>
        <v>0</v>
      </c>
      <c r="AU120" s="34">
        <f t="shared" si="49"/>
        <v>0</v>
      </c>
      <c r="AV120" s="34">
        <f t="shared" si="49"/>
        <v>0</v>
      </c>
    </row>
    <row r="121" spans="2:48" hidden="1" outlineLevel="1" x14ac:dyDescent="0.25">
      <c r="B121" s="24">
        <f t="shared" ref="B121:C125" si="50">+B92</f>
        <v>17</v>
      </c>
      <c r="C121" s="29" t="str">
        <f t="shared" si="50"/>
        <v xml:space="preserve">Shareholder Loans </v>
      </c>
      <c r="D121" s="29"/>
      <c r="E121" s="29"/>
      <c r="F121" s="17"/>
      <c r="G121" s="32"/>
      <c r="H121" s="32">
        <v>2056.1250750567651</v>
      </c>
      <c r="I121" s="32">
        <v>-228.11530879773846</v>
      </c>
      <c r="J121" s="32">
        <v>-527.38594825561881</v>
      </c>
      <c r="K121" s="32">
        <v>-2440.9985537471694</v>
      </c>
      <c r="L121" s="32">
        <v>-1162.4170176098446</v>
      </c>
      <c r="M121" s="32">
        <v>-1154.1458850114925</v>
      </c>
      <c r="N121" s="32">
        <v>-649.68178034990831</v>
      </c>
      <c r="O121" s="32">
        <v>-1003.2083465141909</v>
      </c>
      <c r="P121" s="32">
        <v>-1214.0623529904167</v>
      </c>
      <c r="Q121" s="32">
        <v>-1018.4963237021241</v>
      </c>
      <c r="R121" s="32">
        <v>-1181.5707643493085</v>
      </c>
      <c r="S121" s="32">
        <v>-1250.5552239778044</v>
      </c>
      <c r="T121" s="32">
        <v>-1070.4988290098806</v>
      </c>
      <c r="U121" s="32">
        <v>0</v>
      </c>
      <c r="V121" s="32">
        <v>0</v>
      </c>
      <c r="W121" s="32">
        <v>0</v>
      </c>
      <c r="X121" s="32">
        <v>0</v>
      </c>
      <c r="Y121" s="32">
        <v>0</v>
      </c>
      <c r="Z121" s="32">
        <v>0</v>
      </c>
      <c r="AA121" s="32">
        <v>0</v>
      </c>
      <c r="AB121" s="32">
        <v>0</v>
      </c>
      <c r="AC121" s="32">
        <v>0</v>
      </c>
      <c r="AD121" s="32">
        <v>0</v>
      </c>
      <c r="AE121" s="32">
        <v>0</v>
      </c>
      <c r="AF121" s="32">
        <v>0</v>
      </c>
      <c r="AG121" s="32">
        <v>0</v>
      </c>
      <c r="AH121" s="32">
        <v>0</v>
      </c>
      <c r="AI121" s="32">
        <v>0</v>
      </c>
      <c r="AJ121" s="32">
        <v>0</v>
      </c>
      <c r="AK121" s="32">
        <v>0</v>
      </c>
      <c r="AL121" s="32">
        <v>0</v>
      </c>
      <c r="AM121" s="32">
        <v>0</v>
      </c>
      <c r="AN121" s="32">
        <v>0</v>
      </c>
      <c r="AO121" s="32">
        <v>0</v>
      </c>
      <c r="AP121" s="32">
        <v>0</v>
      </c>
      <c r="AQ121" s="32">
        <v>0</v>
      </c>
      <c r="AR121" s="32">
        <v>0</v>
      </c>
      <c r="AS121" s="32">
        <v>0</v>
      </c>
      <c r="AT121" s="32">
        <v>0</v>
      </c>
      <c r="AU121" s="32">
        <v>0</v>
      </c>
      <c r="AV121" s="32">
        <v>0</v>
      </c>
    </row>
    <row r="122" spans="2:48" hidden="1" outlineLevel="1" x14ac:dyDescent="0.25">
      <c r="B122" s="24">
        <f t="shared" si="50"/>
        <v>18</v>
      </c>
      <c r="C122" s="29" t="str">
        <f t="shared" si="50"/>
        <v>Distributions to Shareholders</v>
      </c>
      <c r="D122" s="29"/>
      <c r="E122" s="29"/>
      <c r="F122" s="17"/>
      <c r="G122" s="32"/>
      <c r="H122" s="32">
        <v>0</v>
      </c>
      <c r="I122" s="32">
        <v>0</v>
      </c>
      <c r="J122" s="32">
        <v>-1752.4805834111439</v>
      </c>
      <c r="K122" s="32">
        <v>-7339.7935072944692</v>
      </c>
      <c r="L122" s="32">
        <v>-7495.5621717377553</v>
      </c>
      <c r="M122" s="32">
        <v>-8473.559536584411</v>
      </c>
      <c r="N122" s="32">
        <v>-7391.0559523032862</v>
      </c>
      <c r="O122" s="32">
        <v>-7656.7386516805454</v>
      </c>
      <c r="P122" s="32">
        <v>-9479.0694997166174</v>
      </c>
      <c r="Q122" s="32">
        <v>-8003.8640142802014</v>
      </c>
      <c r="R122" s="32">
        <v>-8273.4798550944033</v>
      </c>
      <c r="S122" s="32">
        <v>-7785.8895289609954</v>
      </c>
      <c r="T122" s="32">
        <v>-8766.7314957363014</v>
      </c>
      <c r="U122" s="32">
        <v>-10609.86970250969</v>
      </c>
      <c r="V122" s="32">
        <v>-11290.5055540473</v>
      </c>
      <c r="W122" s="32">
        <v>-8983.9069546997998</v>
      </c>
      <c r="X122" s="32">
        <v>-35865.011463621471</v>
      </c>
      <c r="Y122" s="32">
        <v>10637.568192846909</v>
      </c>
      <c r="Z122" s="32">
        <v>-3084.6692017264263</v>
      </c>
      <c r="AA122" s="32">
        <v>-235.34779575908493</v>
      </c>
      <c r="AB122" s="32">
        <v>-24791.590232587281</v>
      </c>
      <c r="AC122" s="32">
        <v>-28495.16768978252</v>
      </c>
      <c r="AD122" s="32">
        <v>-45418.484276347845</v>
      </c>
      <c r="AE122" s="32">
        <v>0</v>
      </c>
      <c r="AF122" s="32">
        <v>0</v>
      </c>
      <c r="AG122" s="32">
        <v>0</v>
      </c>
      <c r="AH122" s="32">
        <v>0</v>
      </c>
      <c r="AI122" s="32">
        <v>0</v>
      </c>
      <c r="AJ122" s="32">
        <v>0</v>
      </c>
      <c r="AK122" s="32">
        <v>0</v>
      </c>
      <c r="AL122" s="32">
        <v>0</v>
      </c>
      <c r="AM122" s="32">
        <v>0</v>
      </c>
      <c r="AN122" s="32">
        <v>0</v>
      </c>
      <c r="AO122" s="32">
        <v>0</v>
      </c>
      <c r="AP122" s="32">
        <v>0</v>
      </c>
      <c r="AQ122" s="32">
        <v>0</v>
      </c>
      <c r="AR122" s="32">
        <v>0</v>
      </c>
      <c r="AS122" s="32">
        <v>0</v>
      </c>
      <c r="AT122" s="32">
        <v>0</v>
      </c>
      <c r="AU122" s="32">
        <v>0</v>
      </c>
      <c r="AV122" s="32">
        <v>0</v>
      </c>
    </row>
    <row r="123" spans="2:48" hidden="1" outlineLevel="1" x14ac:dyDescent="0.25">
      <c r="B123" s="24">
        <f t="shared" si="50"/>
        <v>19</v>
      </c>
      <c r="C123" s="29" t="str">
        <f t="shared" si="50"/>
        <v>Equity</v>
      </c>
      <c r="D123" s="29"/>
      <c r="E123" s="29"/>
      <c r="F123" s="35"/>
      <c r="G123" s="32"/>
      <c r="H123" s="32">
        <v>1723.6554934973008</v>
      </c>
      <c r="I123" s="32">
        <v>14416.997201207296</v>
      </c>
      <c r="J123" s="32">
        <v>10707.049409300225</v>
      </c>
      <c r="K123" s="32">
        <v>0</v>
      </c>
      <c r="L123" s="32">
        <v>0</v>
      </c>
      <c r="M123" s="32">
        <v>0</v>
      </c>
      <c r="N123" s="32">
        <v>0</v>
      </c>
      <c r="O123" s="32">
        <v>0</v>
      </c>
      <c r="P123" s="32">
        <v>0</v>
      </c>
      <c r="Q123" s="32">
        <v>0</v>
      </c>
      <c r="R123" s="32">
        <v>0</v>
      </c>
      <c r="S123" s="32">
        <v>0</v>
      </c>
      <c r="T123" s="32">
        <v>0</v>
      </c>
      <c r="U123" s="32">
        <v>0</v>
      </c>
      <c r="V123" s="32">
        <v>0</v>
      </c>
      <c r="W123" s="32">
        <v>0</v>
      </c>
      <c r="X123" s="32">
        <v>0</v>
      </c>
      <c r="Y123" s="32">
        <v>-37199.617918601114</v>
      </c>
      <c r="Z123" s="32">
        <v>0</v>
      </c>
      <c r="AA123" s="32">
        <v>0</v>
      </c>
      <c r="AB123" s="32">
        <v>0</v>
      </c>
      <c r="AC123" s="32">
        <v>0</v>
      </c>
      <c r="AD123" s="32">
        <v>-5228.3319738988575</v>
      </c>
      <c r="AE123" s="32">
        <v>0</v>
      </c>
      <c r="AF123" s="32">
        <v>0</v>
      </c>
      <c r="AG123" s="32">
        <v>0</v>
      </c>
      <c r="AH123" s="32">
        <v>0</v>
      </c>
      <c r="AI123" s="32">
        <v>0</v>
      </c>
      <c r="AJ123" s="32">
        <v>0</v>
      </c>
      <c r="AK123" s="32">
        <v>0</v>
      </c>
      <c r="AL123" s="32">
        <v>0</v>
      </c>
      <c r="AM123" s="32">
        <v>0</v>
      </c>
      <c r="AN123" s="32">
        <v>0</v>
      </c>
      <c r="AO123" s="32">
        <v>0</v>
      </c>
      <c r="AP123" s="32">
        <v>0</v>
      </c>
      <c r="AQ123" s="32">
        <v>0</v>
      </c>
      <c r="AR123" s="32">
        <v>0</v>
      </c>
      <c r="AS123" s="32">
        <v>0</v>
      </c>
      <c r="AT123" s="32">
        <v>0</v>
      </c>
      <c r="AU123" s="32">
        <v>0</v>
      </c>
      <c r="AV123" s="32">
        <v>0</v>
      </c>
    </row>
    <row r="124" spans="2:48" hidden="1" outlineLevel="1" x14ac:dyDescent="0.25">
      <c r="B124" s="24">
        <f t="shared" si="50"/>
        <v>20</v>
      </c>
      <c r="C124" s="48" t="str">
        <f t="shared" si="50"/>
        <v>Net Cash Flow</v>
      </c>
      <c r="E124" s="36"/>
      <c r="F124" s="36"/>
      <c r="G124" s="34"/>
      <c r="H124" s="34">
        <f t="shared" ref="H124:AH124" si="51">SUM(H120:H123)</f>
        <v>1640.8763630763035</v>
      </c>
      <c r="I124" s="34">
        <f t="shared" si="51"/>
        <v>-2056.6994388235889</v>
      </c>
      <c r="J124" s="34">
        <f t="shared" si="51"/>
        <v>0.581083670092994</v>
      </c>
      <c r="K124" s="34">
        <f t="shared" si="51"/>
        <v>0.62486523381630832</v>
      </c>
      <c r="L124" s="34">
        <f t="shared" si="51"/>
        <v>0.67194882918647636</v>
      </c>
      <c r="M124" s="34">
        <f t="shared" si="51"/>
        <v>0.72258017347303394</v>
      </c>
      <c r="N124" s="34">
        <f t="shared" si="51"/>
        <v>0.77702658952603088</v>
      </c>
      <c r="O124" s="34">
        <f t="shared" si="51"/>
        <v>0.83557554306207749</v>
      </c>
      <c r="P124" s="34">
        <f t="shared" si="51"/>
        <v>0.89853616023538052</v>
      </c>
      <c r="Q124" s="34">
        <f t="shared" si="51"/>
        <v>0.96624085989788</v>
      </c>
      <c r="R124" s="34">
        <f t="shared" si="51"/>
        <v>1.0390471087048354</v>
      </c>
      <c r="S124" s="34">
        <f t="shared" si="51"/>
        <v>1.1173393083299743</v>
      </c>
      <c r="T124" s="34">
        <f t="shared" si="51"/>
        <v>1.2015308252011891</v>
      </c>
      <c r="U124" s="34">
        <f t="shared" si="51"/>
        <v>1.2920661728912819</v>
      </c>
      <c r="V124" s="34">
        <f t="shared" si="51"/>
        <v>1.3894233590290241</v>
      </c>
      <c r="W124" s="34">
        <f t="shared" si="51"/>
        <v>1.4941164091396786</v>
      </c>
      <c r="X124" s="34">
        <f t="shared" si="51"/>
        <v>1.6066980805553612</v>
      </c>
      <c r="Y124" s="34">
        <f t="shared" si="51"/>
        <v>1.7277627809235128</v>
      </c>
      <c r="Z124" s="34">
        <f t="shared" si="51"/>
        <v>1.8579497064688439</v>
      </c>
      <c r="AA124" s="34">
        <f t="shared" si="51"/>
        <v>1.9979462168502664</v>
      </c>
      <c r="AB124" s="34">
        <f t="shared" si="51"/>
        <v>97.089729726067162</v>
      </c>
      <c r="AC124" s="34">
        <f t="shared" si="51"/>
        <v>-333.85787422006979</v>
      </c>
      <c r="AD124" s="34">
        <f t="shared" si="51"/>
        <v>-326.96108469704632</v>
      </c>
      <c r="AE124" s="34">
        <f t="shared" si="51"/>
        <v>0</v>
      </c>
      <c r="AF124" s="34">
        <f t="shared" si="51"/>
        <v>0</v>
      </c>
      <c r="AG124" s="34">
        <f t="shared" si="51"/>
        <v>0</v>
      </c>
      <c r="AH124" s="34">
        <f t="shared" si="51"/>
        <v>0</v>
      </c>
      <c r="AI124" s="34">
        <f t="shared" ref="AI124:AV124" si="52">SUM(AI120:AI123)</f>
        <v>0</v>
      </c>
      <c r="AJ124" s="34">
        <f t="shared" si="52"/>
        <v>0</v>
      </c>
      <c r="AK124" s="34">
        <f t="shared" si="52"/>
        <v>0</v>
      </c>
      <c r="AL124" s="34">
        <f t="shared" si="52"/>
        <v>0</v>
      </c>
      <c r="AM124" s="34">
        <f t="shared" si="52"/>
        <v>0</v>
      </c>
      <c r="AN124" s="34">
        <f t="shared" si="52"/>
        <v>0</v>
      </c>
      <c r="AO124" s="34">
        <f t="shared" si="52"/>
        <v>0</v>
      </c>
      <c r="AP124" s="34">
        <f t="shared" si="52"/>
        <v>0</v>
      </c>
      <c r="AQ124" s="34">
        <f t="shared" si="52"/>
        <v>0</v>
      </c>
      <c r="AR124" s="34">
        <f t="shared" si="52"/>
        <v>0</v>
      </c>
      <c r="AS124" s="34">
        <f t="shared" si="52"/>
        <v>0</v>
      </c>
      <c r="AT124" s="34">
        <f t="shared" si="52"/>
        <v>0</v>
      </c>
      <c r="AU124" s="34">
        <f t="shared" si="52"/>
        <v>0</v>
      </c>
      <c r="AV124" s="34">
        <f t="shared" si="52"/>
        <v>0</v>
      </c>
    </row>
    <row r="125" spans="2:48" ht="15.75" hidden="1" outlineLevel="1" thickBot="1" x14ac:dyDescent="0.3">
      <c r="B125" s="24">
        <f t="shared" si="50"/>
        <v>21</v>
      </c>
      <c r="C125" s="49" t="str">
        <f t="shared" si="50"/>
        <v>Cash EoP</v>
      </c>
      <c r="D125" s="37"/>
      <c r="E125" s="38"/>
      <c r="F125" s="38"/>
      <c r="G125" s="39">
        <v>959.03336986701413</v>
      </c>
      <c r="H125" s="40">
        <f t="shared" ref="H125:AH125" si="53">H124+G125</f>
        <v>2599.9097329433175</v>
      </c>
      <c r="I125" s="40">
        <f t="shared" si="53"/>
        <v>543.21029411972859</v>
      </c>
      <c r="J125" s="40">
        <f t="shared" si="53"/>
        <v>543.79137778982158</v>
      </c>
      <c r="K125" s="40">
        <f t="shared" si="53"/>
        <v>544.41624302363789</v>
      </c>
      <c r="L125" s="40">
        <f t="shared" si="53"/>
        <v>545.08819185282437</v>
      </c>
      <c r="M125" s="40">
        <f t="shared" si="53"/>
        <v>545.8107720262974</v>
      </c>
      <c r="N125" s="40">
        <f t="shared" si="53"/>
        <v>546.58779861582343</v>
      </c>
      <c r="O125" s="40">
        <f t="shared" si="53"/>
        <v>547.42337415888551</v>
      </c>
      <c r="P125" s="40">
        <f t="shared" si="53"/>
        <v>548.32191031912089</v>
      </c>
      <c r="Q125" s="40">
        <f t="shared" si="53"/>
        <v>549.28815117901877</v>
      </c>
      <c r="R125" s="40">
        <f t="shared" si="53"/>
        <v>550.3271982877236</v>
      </c>
      <c r="S125" s="40">
        <f t="shared" si="53"/>
        <v>551.44453759605358</v>
      </c>
      <c r="T125" s="40">
        <f t="shared" si="53"/>
        <v>552.64606842125477</v>
      </c>
      <c r="U125" s="40">
        <f t="shared" si="53"/>
        <v>553.93813459414605</v>
      </c>
      <c r="V125" s="40">
        <f t="shared" si="53"/>
        <v>555.32755795317507</v>
      </c>
      <c r="W125" s="40">
        <f t="shared" si="53"/>
        <v>556.82167436231475</v>
      </c>
      <c r="X125" s="40">
        <f t="shared" si="53"/>
        <v>558.42837244287011</v>
      </c>
      <c r="Y125" s="40">
        <f t="shared" si="53"/>
        <v>560.15613522379363</v>
      </c>
      <c r="Z125" s="40">
        <f t="shared" si="53"/>
        <v>562.01408493026247</v>
      </c>
      <c r="AA125" s="40">
        <f t="shared" si="53"/>
        <v>564.01203114711279</v>
      </c>
      <c r="AB125" s="40">
        <f t="shared" si="53"/>
        <v>661.10176087317996</v>
      </c>
      <c r="AC125" s="40">
        <f t="shared" si="53"/>
        <v>327.24388665311017</v>
      </c>
      <c r="AD125" s="40">
        <f t="shared" si="53"/>
        <v>0.2828019560638495</v>
      </c>
      <c r="AE125" s="40">
        <f t="shared" si="53"/>
        <v>0.2828019560638495</v>
      </c>
      <c r="AF125" s="40">
        <f t="shared" si="53"/>
        <v>0.2828019560638495</v>
      </c>
      <c r="AG125" s="40">
        <f t="shared" si="53"/>
        <v>0.2828019560638495</v>
      </c>
      <c r="AH125" s="40">
        <f t="shared" si="53"/>
        <v>0.2828019560638495</v>
      </c>
      <c r="AI125" s="40">
        <f t="shared" ref="AI125" si="54">AI124+AH125</f>
        <v>0.2828019560638495</v>
      </c>
      <c r="AJ125" s="40">
        <f t="shared" ref="AJ125" si="55">AJ124+AI125</f>
        <v>0.2828019560638495</v>
      </c>
      <c r="AK125" s="40">
        <f t="shared" ref="AK125" si="56">AK124+AJ125</f>
        <v>0.2828019560638495</v>
      </c>
      <c r="AL125" s="40">
        <f t="shared" ref="AL125" si="57">AL124+AK125</f>
        <v>0.2828019560638495</v>
      </c>
      <c r="AM125" s="40">
        <f t="shared" ref="AM125" si="58">AM124+AL125</f>
        <v>0.2828019560638495</v>
      </c>
      <c r="AN125" s="40">
        <f t="shared" ref="AN125" si="59">AN124+AM125</f>
        <v>0.2828019560638495</v>
      </c>
      <c r="AO125" s="40">
        <f t="shared" ref="AO125" si="60">AO124+AN125</f>
        <v>0.2828019560638495</v>
      </c>
      <c r="AP125" s="40">
        <f t="shared" ref="AP125" si="61">AP124+AO125</f>
        <v>0.2828019560638495</v>
      </c>
      <c r="AQ125" s="40">
        <f t="shared" ref="AQ125" si="62">AQ124+AP125</f>
        <v>0.2828019560638495</v>
      </c>
      <c r="AR125" s="40">
        <f t="shared" ref="AR125" si="63">AR124+AQ125</f>
        <v>0.2828019560638495</v>
      </c>
      <c r="AS125" s="40">
        <f t="shared" ref="AS125" si="64">AS124+AR125</f>
        <v>0.2828019560638495</v>
      </c>
      <c r="AT125" s="40">
        <f t="shared" ref="AT125" si="65">AT124+AS125</f>
        <v>0.2828019560638495</v>
      </c>
      <c r="AU125" s="40">
        <f t="shared" ref="AU125" si="66">AU124+AT125</f>
        <v>0.2828019560638495</v>
      </c>
      <c r="AV125" s="40">
        <f t="shared" ref="AV125" si="67">AV124+AU125</f>
        <v>0.2828019560638495</v>
      </c>
    </row>
    <row r="126" spans="2:48" hidden="1" outlineLevel="1" x14ac:dyDescent="0.25">
      <c r="B126" s="41"/>
      <c r="D126" s="29"/>
      <c r="E126" s="51"/>
      <c r="F126" s="51"/>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row>
    <row r="127" spans="2:48" hidden="1" outlineLevel="1" x14ac:dyDescent="0.25">
      <c r="B127" s="24"/>
      <c r="C127" s="47"/>
      <c r="D127" s="29"/>
      <c r="E127" s="51"/>
      <c r="F127" s="53"/>
      <c r="G127" s="35"/>
      <c r="H127" s="35"/>
      <c r="I127" s="35"/>
      <c r="J127" s="35"/>
      <c r="K127" s="17"/>
      <c r="L127" s="44"/>
      <c r="M127" s="44"/>
    </row>
    <row r="128" spans="2:48" collapsed="1" x14ac:dyDescent="0.25">
      <c r="F128" s="54"/>
      <c r="G128" s="54"/>
      <c r="H128" s="54"/>
      <c r="I128" s="54"/>
      <c r="J128" s="54"/>
    </row>
    <row r="129" spans="1:48" x14ac:dyDescent="0.25">
      <c r="B129" s="12"/>
      <c r="C129" s="13"/>
      <c r="D129" s="13"/>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row>
    <row r="130" spans="1:48" ht="21.75" thickBot="1" x14ac:dyDescent="0.4">
      <c r="A130" s="1">
        <v>5</v>
      </c>
      <c r="B130" s="12"/>
      <c r="C130" s="14" t="s">
        <v>13</v>
      </c>
      <c r="D130" s="52"/>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row>
    <row r="131" spans="1:48" hidden="1" outlineLevel="1" x14ac:dyDescent="0.25">
      <c r="C131" s="16"/>
      <c r="D131" s="16"/>
      <c r="E131" s="16"/>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row>
    <row r="132" spans="1:48" hidden="1" outlineLevel="1" x14ac:dyDescent="0.25">
      <c r="C132" s="18" t="str">
        <f>+"Cash Flow "&amp;C130&amp;" - [000' EUR]"</f>
        <v>Cash Flow Italy - [000' EUR]</v>
      </c>
      <c r="D132" s="19"/>
      <c r="E132" s="19"/>
      <c r="F132" s="20"/>
      <c r="G132" s="19"/>
      <c r="H132" s="21"/>
      <c r="I132" s="21"/>
      <c r="J132" s="21"/>
      <c r="K132" s="21"/>
    </row>
    <row r="133" spans="1:48" hidden="1" outlineLevel="1" x14ac:dyDescent="0.25">
      <c r="C133" s="22" t="s">
        <v>0</v>
      </c>
      <c r="D133" s="22"/>
      <c r="E133" s="22"/>
      <c r="F133" s="23"/>
      <c r="G133" s="23"/>
      <c r="H133" s="64">
        <f t="shared" ref="H133:AV133" si="68">+H8</f>
        <v>2020</v>
      </c>
      <c r="I133" s="64">
        <f t="shared" si="68"/>
        <v>2021</v>
      </c>
      <c r="J133" s="64">
        <f t="shared" si="68"/>
        <v>2022</v>
      </c>
      <c r="K133" s="64">
        <f t="shared" si="68"/>
        <v>2023</v>
      </c>
      <c r="L133" s="64">
        <f t="shared" si="68"/>
        <v>2024</v>
      </c>
      <c r="M133" s="64">
        <f t="shared" si="68"/>
        <v>2025</v>
      </c>
      <c r="N133" s="64">
        <f t="shared" si="68"/>
        <v>2026</v>
      </c>
      <c r="O133" s="64">
        <f t="shared" si="68"/>
        <v>2027</v>
      </c>
      <c r="P133" s="64">
        <f t="shared" si="68"/>
        <v>2028</v>
      </c>
      <c r="Q133" s="64">
        <f t="shared" si="68"/>
        <v>2029</v>
      </c>
      <c r="R133" s="64">
        <f t="shared" si="68"/>
        <v>2030</v>
      </c>
      <c r="S133" s="64">
        <f t="shared" si="68"/>
        <v>2031</v>
      </c>
      <c r="T133" s="64">
        <f t="shared" si="68"/>
        <v>2032</v>
      </c>
      <c r="U133" s="64">
        <f t="shared" si="68"/>
        <v>2033</v>
      </c>
      <c r="V133" s="64">
        <f t="shared" si="68"/>
        <v>2034</v>
      </c>
      <c r="W133" s="64">
        <f t="shared" si="68"/>
        <v>2035</v>
      </c>
      <c r="X133" s="64">
        <f t="shared" si="68"/>
        <v>2036</v>
      </c>
      <c r="Y133" s="64">
        <f t="shared" si="68"/>
        <v>2037</v>
      </c>
      <c r="Z133" s="64">
        <f t="shared" si="68"/>
        <v>2038</v>
      </c>
      <c r="AA133" s="64">
        <f t="shared" si="68"/>
        <v>2039</v>
      </c>
      <c r="AB133" s="64">
        <f t="shared" si="68"/>
        <v>2040</v>
      </c>
      <c r="AC133" s="64">
        <f t="shared" si="68"/>
        <v>2041</v>
      </c>
      <c r="AD133" s="64">
        <f t="shared" si="68"/>
        <v>2042</v>
      </c>
      <c r="AE133" s="64">
        <f t="shared" si="68"/>
        <v>2043</v>
      </c>
      <c r="AF133" s="64">
        <f t="shared" si="68"/>
        <v>2044</v>
      </c>
      <c r="AG133" s="64">
        <f t="shared" si="68"/>
        <v>2045</v>
      </c>
      <c r="AH133" s="64">
        <f t="shared" si="68"/>
        <v>2046</v>
      </c>
      <c r="AI133" s="64">
        <f t="shared" si="68"/>
        <v>2047</v>
      </c>
      <c r="AJ133" s="64">
        <f t="shared" si="68"/>
        <v>2048</v>
      </c>
      <c r="AK133" s="64">
        <f t="shared" si="68"/>
        <v>2049</v>
      </c>
      <c r="AL133" s="64">
        <f t="shared" si="68"/>
        <v>2050</v>
      </c>
      <c r="AM133" s="64">
        <f t="shared" si="68"/>
        <v>2051</v>
      </c>
      <c r="AN133" s="64">
        <f t="shared" si="68"/>
        <v>2052</v>
      </c>
      <c r="AO133" s="64">
        <f t="shared" si="68"/>
        <v>2053</v>
      </c>
      <c r="AP133" s="64">
        <f t="shared" si="68"/>
        <v>2054</v>
      </c>
      <c r="AQ133" s="64">
        <f t="shared" si="68"/>
        <v>2055</v>
      </c>
      <c r="AR133" s="64">
        <f t="shared" si="68"/>
        <v>2056</v>
      </c>
      <c r="AS133" s="64">
        <f t="shared" si="68"/>
        <v>2057</v>
      </c>
      <c r="AT133" s="64">
        <f t="shared" si="68"/>
        <v>2058</v>
      </c>
      <c r="AU133" s="64">
        <f t="shared" si="68"/>
        <v>2059</v>
      </c>
      <c r="AV133" s="64">
        <f t="shared" si="68"/>
        <v>2060</v>
      </c>
    </row>
    <row r="134" spans="1:48" hidden="1" outlineLevel="1" x14ac:dyDescent="0.25">
      <c r="B134" s="24">
        <f t="shared" ref="B134:C149" si="69">+B105</f>
        <v>1</v>
      </c>
      <c r="C134" s="45" t="str">
        <f t="shared" si="69"/>
        <v>Traffic Revenues</v>
      </c>
      <c r="D134" s="25"/>
      <c r="E134" s="25"/>
      <c r="F134" s="26"/>
      <c r="G134" s="27"/>
      <c r="H134" s="27">
        <v>0</v>
      </c>
      <c r="I134" s="27">
        <v>0</v>
      </c>
      <c r="J134" s="27">
        <v>0</v>
      </c>
      <c r="K134" s="27">
        <v>0</v>
      </c>
      <c r="L134" s="27">
        <v>0</v>
      </c>
      <c r="M134" s="27">
        <v>0</v>
      </c>
      <c r="N134" s="27">
        <v>0</v>
      </c>
      <c r="O134" s="27">
        <v>0</v>
      </c>
      <c r="P134" s="27">
        <v>0</v>
      </c>
      <c r="Q134" s="27">
        <v>0</v>
      </c>
      <c r="R134" s="27">
        <v>0</v>
      </c>
      <c r="S134" s="27">
        <v>0</v>
      </c>
      <c r="T134" s="27">
        <v>0</v>
      </c>
      <c r="U134" s="27">
        <v>0</v>
      </c>
      <c r="V134" s="27">
        <v>0</v>
      </c>
      <c r="W134" s="27">
        <v>0</v>
      </c>
      <c r="X134" s="27">
        <v>0</v>
      </c>
      <c r="Y134" s="27">
        <v>0</v>
      </c>
      <c r="Z134" s="27">
        <v>0</v>
      </c>
      <c r="AA134" s="27">
        <v>0</v>
      </c>
      <c r="AB134" s="27">
        <v>0</v>
      </c>
      <c r="AC134" s="27">
        <v>0</v>
      </c>
      <c r="AD134" s="27">
        <v>0</v>
      </c>
      <c r="AE134" s="27">
        <v>0</v>
      </c>
      <c r="AF134" s="27">
        <v>0</v>
      </c>
      <c r="AG134" s="27">
        <v>0</v>
      </c>
      <c r="AH134" s="27">
        <v>0</v>
      </c>
      <c r="AI134" s="27">
        <v>0</v>
      </c>
      <c r="AJ134" s="27">
        <v>0</v>
      </c>
      <c r="AK134" s="27">
        <v>0</v>
      </c>
      <c r="AL134" s="27">
        <v>0</v>
      </c>
      <c r="AM134" s="27">
        <v>0</v>
      </c>
      <c r="AN134" s="27">
        <v>0</v>
      </c>
      <c r="AO134" s="27">
        <v>0</v>
      </c>
      <c r="AP134" s="27">
        <v>0</v>
      </c>
      <c r="AQ134" s="27">
        <v>0</v>
      </c>
      <c r="AR134" s="27">
        <v>0</v>
      </c>
      <c r="AS134" s="27">
        <v>0</v>
      </c>
      <c r="AT134" s="27">
        <v>0</v>
      </c>
      <c r="AU134" s="27">
        <v>0</v>
      </c>
      <c r="AV134" s="27">
        <v>0</v>
      </c>
    </row>
    <row r="135" spans="1:48" hidden="1" outlineLevel="1" x14ac:dyDescent="0.25">
      <c r="B135" s="24">
        <f t="shared" si="69"/>
        <v>2</v>
      </c>
      <c r="C135" s="29" t="str">
        <f t="shared" si="69"/>
        <v>Revenues without traffic risk</v>
      </c>
      <c r="D135" s="29"/>
      <c r="E135" s="29"/>
      <c r="F135" s="17"/>
      <c r="G135" s="30"/>
      <c r="H135" s="30">
        <v>10320.117193536562</v>
      </c>
      <c r="I135" s="30">
        <v>58889.510019269852</v>
      </c>
      <c r="J135" s="30">
        <v>84077.85837422371</v>
      </c>
      <c r="K135" s="30">
        <v>87749.589400608253</v>
      </c>
      <c r="L135" s="30">
        <v>91619.080982291533</v>
      </c>
      <c r="M135" s="30">
        <v>95691.943288693161</v>
      </c>
      <c r="N135" s="30">
        <v>99980.460141862102</v>
      </c>
      <c r="O135" s="30">
        <v>104516.22293703443</v>
      </c>
      <c r="P135" s="30">
        <v>109304.25728225002</v>
      </c>
      <c r="Q135" s="30">
        <v>114364.67575214749</v>
      </c>
      <c r="R135" s="30">
        <v>119685.81933636723</v>
      </c>
      <c r="S135" s="30">
        <v>122672.99871602232</v>
      </c>
      <c r="T135" s="30">
        <v>125773.49398722644</v>
      </c>
      <c r="U135" s="30">
        <v>128963.54167891051</v>
      </c>
      <c r="V135" s="30">
        <v>132251.16957774552</v>
      </c>
      <c r="W135" s="30">
        <v>135635.70646301928</v>
      </c>
      <c r="X135" s="30">
        <v>139125.75996171072</v>
      </c>
      <c r="Y135" s="30">
        <v>142715.19143872926</v>
      </c>
      <c r="Z135" s="30">
        <v>146412.35161475244</v>
      </c>
      <c r="AA135" s="30">
        <v>150207.52593930531</v>
      </c>
      <c r="AB135" s="30">
        <v>154110.93736104399</v>
      </c>
      <c r="AC135" s="30">
        <v>156723.60531393904</v>
      </c>
      <c r="AD135" s="30">
        <v>159384.51804402459</v>
      </c>
      <c r="AE135" s="30">
        <v>162097.03314972334</v>
      </c>
      <c r="AF135" s="30">
        <v>164858.97856203615</v>
      </c>
      <c r="AG135" s="30">
        <v>167671.30684695736</v>
      </c>
      <c r="AH135" s="30">
        <v>170536.67943091449</v>
      </c>
      <c r="AI135" s="30">
        <v>173456.17444028147</v>
      </c>
      <c r="AJ135" s="30">
        <v>176432.6411978353</v>
      </c>
      <c r="AK135" s="30">
        <v>179460.18341803792</v>
      </c>
      <c r="AL135" s="30">
        <v>182548.7195328768</v>
      </c>
      <c r="AM135" s="30">
        <v>185690.40980788082</v>
      </c>
      <c r="AN135" s="30">
        <v>188895.524929195</v>
      </c>
      <c r="AO135" s="30">
        <v>192159.76899340609</v>
      </c>
      <c r="AP135" s="30">
        <v>195486.2305409704</v>
      </c>
      <c r="AQ135" s="30">
        <v>198874.21596433324</v>
      </c>
      <c r="AR135" s="30">
        <v>202324.92685933987</v>
      </c>
      <c r="AS135" s="30">
        <v>205845.70582401234</v>
      </c>
      <c r="AT135" s="30">
        <v>209431.90056521603</v>
      </c>
      <c r="AU135" s="30">
        <v>213082.68355408002</v>
      </c>
      <c r="AV135" s="30">
        <v>106773.70960784197</v>
      </c>
    </row>
    <row r="136" spans="1:48" hidden="1" outlineLevel="1" x14ac:dyDescent="0.25">
      <c r="B136" s="24">
        <f t="shared" si="69"/>
        <v>3</v>
      </c>
      <c r="C136" s="29" t="str">
        <f t="shared" si="69"/>
        <v>Operating Costs</v>
      </c>
      <c r="D136" s="29"/>
      <c r="E136" s="29"/>
      <c r="F136" s="17"/>
      <c r="G136" s="30"/>
      <c r="H136" s="30">
        <v>-8244.326649827557</v>
      </c>
      <c r="I136" s="30">
        <v>-12363.405661299812</v>
      </c>
      <c r="J136" s="30">
        <v>-12352.405226096498</v>
      </c>
      <c r="K136" s="30">
        <v>-12703.726517576217</v>
      </c>
      <c r="L136" s="30">
        <v>-12109.026038432485</v>
      </c>
      <c r="M136" s="30">
        <v>-12231.353501590425</v>
      </c>
      <c r="N136" s="30">
        <v>-13367.423307007384</v>
      </c>
      <c r="O136" s="30">
        <v>-14527.573307015931</v>
      </c>
      <c r="P136" s="30">
        <v>-15711.226103514038</v>
      </c>
      <c r="Q136" s="30">
        <v>-12890.533930727312</v>
      </c>
      <c r="R136" s="30">
        <v>-13061.974471842606</v>
      </c>
      <c r="S136" s="30">
        <v>-13380.101497693988</v>
      </c>
      <c r="T136" s="30">
        <v>-13708.314658045103</v>
      </c>
      <c r="U136" s="30">
        <v>-14043.362930791</v>
      </c>
      <c r="V136" s="30">
        <v>-13831.527559967402</v>
      </c>
      <c r="W136" s="30">
        <v>-14033.950017240477</v>
      </c>
      <c r="X136" s="30">
        <v>-14671.020270457902</v>
      </c>
      <c r="Y136" s="30">
        <v>-15319.499096886597</v>
      </c>
      <c r="Z136" s="30">
        <v>-15978.202106091352</v>
      </c>
      <c r="AA136" s="30">
        <v>-14927.789737824845</v>
      </c>
      <c r="AB136" s="30">
        <v>-15151.471850738326</v>
      </c>
      <c r="AC136" s="30">
        <v>-14850.975823491071</v>
      </c>
      <c r="AD136" s="30">
        <v>-14545.953569635789</v>
      </c>
      <c r="AE136" s="30">
        <v>-14236.399991663511</v>
      </c>
      <c r="AF136" s="30">
        <v>-15152.288540287738</v>
      </c>
      <c r="AG136" s="30">
        <v>-13617.451530396776</v>
      </c>
      <c r="AH136" s="30">
        <v>-12059.01671362225</v>
      </c>
      <c r="AI136" s="30">
        <v>-14003.761040402364</v>
      </c>
      <c r="AJ136" s="30">
        <v>-16855.896838442543</v>
      </c>
      <c r="AK136" s="30">
        <v>-17109.782627333589</v>
      </c>
      <c r="AL136" s="30">
        <v>-17367.571910228849</v>
      </c>
      <c r="AM136" s="30">
        <v>-17629.324703348611</v>
      </c>
      <c r="AN136" s="30">
        <v>-17895.101945662598</v>
      </c>
      <c r="AO136" s="30">
        <v>-18164.965513077161</v>
      </c>
      <c r="AP136" s="30">
        <v>-18438.978232840713</v>
      </c>
      <c r="AQ136" s="30">
        <v>-18717.203898170646</v>
      </c>
      <c r="AR136" s="30">
        <v>-18999.707283105014</v>
      </c>
      <c r="AS136" s="30">
        <v>-19286.554157582756</v>
      </c>
      <c r="AT136" s="30">
        <v>-19577.811302755588</v>
      </c>
      <c r="AU136" s="30">
        <v>-19873.546526535454</v>
      </c>
      <c r="AV136" s="30">
        <v>-10031.794589200354</v>
      </c>
    </row>
    <row r="137" spans="1:48" hidden="1" outlineLevel="1" x14ac:dyDescent="0.25">
      <c r="B137" s="24">
        <f t="shared" si="69"/>
        <v>4</v>
      </c>
      <c r="C137" s="29" t="str">
        <f t="shared" si="69"/>
        <v>Investment &amp; Capex</v>
      </c>
      <c r="D137" s="29"/>
      <c r="E137" s="29"/>
      <c r="F137" s="17"/>
      <c r="G137" s="30"/>
      <c r="H137" s="30">
        <v>-221977.32313171023</v>
      </c>
      <c r="I137" s="30">
        <v>-35826.517128464526</v>
      </c>
      <c r="J137" s="30">
        <v>-15.805791610131577</v>
      </c>
      <c r="K137" s="30">
        <v>4.0826148822461654</v>
      </c>
      <c r="L137" s="30">
        <v>1.9225988383087826</v>
      </c>
      <c r="M137" s="30">
        <v>7.0614693913014062</v>
      </c>
      <c r="N137" s="30">
        <v>4.8596184546511525</v>
      </c>
      <c r="O137" s="30">
        <v>5.2545472148787447</v>
      </c>
      <c r="P137" s="30">
        <v>3.0684102604538612</v>
      </c>
      <c r="Q137" s="30">
        <v>8.5521964204779675</v>
      </c>
      <c r="R137" s="30">
        <v>6.3330237836433323</v>
      </c>
      <c r="S137" s="30">
        <v>6.6777430869006942</v>
      </c>
      <c r="T137" s="30">
        <v>4.3394260373182325</v>
      </c>
      <c r="U137" s="30">
        <v>9.9073731734022221</v>
      </c>
      <c r="V137" s="30">
        <v>7.3954960678713633</v>
      </c>
      <c r="W137" s="30">
        <v>7.5834626214331777</v>
      </c>
      <c r="X137" s="30">
        <v>4.9181402210899297</v>
      </c>
      <c r="Y137" s="30">
        <v>10.833351157963614</v>
      </c>
      <c r="Z137" s="30">
        <v>8.1123087688671163</v>
      </c>
      <c r="AA137" s="30">
        <v>8.2522588179739955</v>
      </c>
      <c r="AB137" s="30">
        <v>5.3577928995104278</v>
      </c>
      <c r="AC137" s="30">
        <v>11.577148131854175</v>
      </c>
      <c r="AD137" s="30">
        <v>8.6881023521717928</v>
      </c>
      <c r="AE137" s="30">
        <v>8.8216819258365611</v>
      </c>
      <c r="AF137" s="30">
        <v>5.7292343940290129</v>
      </c>
      <c r="AG137" s="30">
        <v>12.323114899376412</v>
      </c>
      <c r="AH137" s="30">
        <v>9.2348701558321515</v>
      </c>
      <c r="AI137" s="30">
        <v>9.3768562844781922</v>
      </c>
      <c r="AJ137" s="30">
        <v>6.0897919449531832</v>
      </c>
      <c r="AK137" s="30">
        <v>13.098644721041676</v>
      </c>
      <c r="AL137" s="30">
        <v>9.8160476635915703</v>
      </c>
      <c r="AM137" s="30">
        <v>9.9669693964191346</v>
      </c>
      <c r="AN137" s="30">
        <v>6.4730404417507952</v>
      </c>
      <c r="AO137" s="30">
        <v>13.922980912622364</v>
      </c>
      <c r="AP137" s="30">
        <v>10.433800379212521</v>
      </c>
      <c r="AQ137" s="30">
        <v>10.594220060043321</v>
      </c>
      <c r="AR137" s="30">
        <v>6.8804078923029808</v>
      </c>
      <c r="AS137" s="30">
        <v>14.799195002353956</v>
      </c>
      <c r="AT137" s="30">
        <v>11.090430087971644</v>
      </c>
      <c r="AU137" s="30">
        <v>11.260945450574209</v>
      </c>
      <c r="AV137" s="30">
        <v>-743.68016174808008</v>
      </c>
    </row>
    <row r="138" spans="1:48" hidden="1" outlineLevel="1" x14ac:dyDescent="0.25">
      <c r="B138" s="24">
        <f t="shared" si="69"/>
        <v>5</v>
      </c>
      <c r="C138" s="1" t="str">
        <f t="shared" si="69"/>
        <v>Maintenance Costs</v>
      </c>
      <c r="F138" s="31"/>
      <c r="G138" s="30"/>
      <c r="H138" s="30">
        <v>0</v>
      </c>
      <c r="I138" s="30">
        <v>0</v>
      </c>
      <c r="J138" s="30">
        <v>0</v>
      </c>
      <c r="K138" s="30">
        <v>0</v>
      </c>
      <c r="L138" s="30">
        <v>-717.18736947962566</v>
      </c>
      <c r="M138" s="30">
        <v>-724.59232906950274</v>
      </c>
      <c r="N138" s="30">
        <v>-732.38169660699975</v>
      </c>
      <c r="O138" s="30">
        <v>-740.80408611798032</v>
      </c>
      <c r="P138" s="30">
        <v>-749.81411581539032</v>
      </c>
      <c r="Q138" s="30">
        <v>-3781.3911586464737</v>
      </c>
      <c r="R138" s="30">
        <v>-3831.9357538003819</v>
      </c>
      <c r="S138" s="30">
        <v>-3885.2315935761562</v>
      </c>
      <c r="T138" s="30">
        <v>-3941.3731901033316</v>
      </c>
      <c r="U138" s="30">
        <v>-3998.9369455447904</v>
      </c>
      <c r="V138" s="30">
        <v>-4473.4285861045928</v>
      </c>
      <c r="W138" s="30">
        <v>-4540.1497734663426</v>
      </c>
      <c r="X138" s="30">
        <v>-4608.5698305524802</v>
      </c>
      <c r="Y138" s="30">
        <v>-4678.7353062226402</v>
      </c>
      <c r="Z138" s="30">
        <v>-4750.1094133190672</v>
      </c>
      <c r="AA138" s="30">
        <v>-6112.4855547141151</v>
      </c>
      <c r="AB138" s="30">
        <v>-6206.0982709845612</v>
      </c>
      <c r="AC138" s="30">
        <v>-6301.330848952819</v>
      </c>
      <c r="AD138" s="30">
        <v>-6398.2138107554683</v>
      </c>
      <c r="AE138" s="30">
        <v>-6496.5863480958342</v>
      </c>
      <c r="AF138" s="30">
        <v>-5012.5410028454971</v>
      </c>
      <c r="AG138" s="30">
        <v>-5089.608820764247</v>
      </c>
      <c r="AH138" s="30">
        <v>-5167.8615563834974</v>
      </c>
      <c r="AI138" s="30">
        <v>-5247.3174278128927</v>
      </c>
      <c r="AJ138" s="30">
        <v>-5327.9949332655142</v>
      </c>
      <c r="AK138" s="30">
        <v>-7326.6696384226125</v>
      </c>
      <c r="AL138" s="30">
        <v>-7439.317184113359</v>
      </c>
      <c r="AM138" s="30">
        <v>-7553.6966858191017</v>
      </c>
      <c r="AN138" s="30">
        <v>-7669.8347723635698</v>
      </c>
      <c r="AO138" s="30">
        <v>-7787.7584819886579</v>
      </c>
      <c r="AP138" s="30">
        <v>-5838.7865727229992</v>
      </c>
      <c r="AQ138" s="30">
        <v>-5928.5579162786162</v>
      </c>
      <c r="AR138" s="30">
        <v>-6019.7094942413978</v>
      </c>
      <c r="AS138" s="30">
        <v>-6112.2625277153602</v>
      </c>
      <c r="AT138" s="30">
        <v>-6206.2385640789826</v>
      </c>
      <c r="AU138" s="30">
        <v>-6301.6594820016962</v>
      </c>
      <c r="AV138" s="30">
        <v>-3181.7913780596177</v>
      </c>
    </row>
    <row r="139" spans="1:48" hidden="1" outlineLevel="1" x14ac:dyDescent="0.25">
      <c r="B139" s="24">
        <f t="shared" si="69"/>
        <v>6</v>
      </c>
      <c r="C139" s="1" t="str">
        <f t="shared" si="69"/>
        <v>Working Capital</v>
      </c>
      <c r="F139" s="17"/>
      <c r="G139" s="30"/>
      <c r="H139" s="30">
        <v>8833.6142634387106</v>
      </c>
      <c r="I139" s="30">
        <v>4623.9376010118449</v>
      </c>
      <c r="J139" s="30">
        <v>79.99705710061528</v>
      </c>
      <c r="K139" s="30">
        <v>0</v>
      </c>
      <c r="L139" s="30">
        <v>0</v>
      </c>
      <c r="M139" s="30">
        <v>0</v>
      </c>
      <c r="N139" s="30">
        <v>0</v>
      </c>
      <c r="O139" s="30">
        <v>0</v>
      </c>
      <c r="P139" s="30">
        <v>0</v>
      </c>
      <c r="Q139" s="30">
        <v>0</v>
      </c>
      <c r="R139" s="30">
        <v>0</v>
      </c>
      <c r="S139" s="30">
        <v>0</v>
      </c>
      <c r="T139" s="30">
        <v>0</v>
      </c>
      <c r="U139" s="30">
        <v>0</v>
      </c>
      <c r="V139" s="30">
        <v>0</v>
      </c>
      <c r="W139" s="30">
        <v>0</v>
      </c>
      <c r="X139" s="30">
        <v>0</v>
      </c>
      <c r="Y139" s="30">
        <v>0</v>
      </c>
      <c r="Z139" s="30">
        <v>0</v>
      </c>
      <c r="AA139" s="30">
        <v>0</v>
      </c>
      <c r="AB139" s="30">
        <v>0</v>
      </c>
      <c r="AC139" s="30">
        <v>0</v>
      </c>
      <c r="AD139" s="30">
        <v>0</v>
      </c>
      <c r="AE139" s="30">
        <v>0</v>
      </c>
      <c r="AF139" s="30">
        <v>0</v>
      </c>
      <c r="AG139" s="30">
        <v>0</v>
      </c>
      <c r="AH139" s="30">
        <v>0</v>
      </c>
      <c r="AI139" s="30">
        <v>0</v>
      </c>
      <c r="AJ139" s="30">
        <v>0</v>
      </c>
      <c r="AK139" s="30">
        <v>0</v>
      </c>
      <c r="AL139" s="30">
        <v>0</v>
      </c>
      <c r="AM139" s="30">
        <v>0</v>
      </c>
      <c r="AN139" s="30">
        <v>0</v>
      </c>
      <c r="AO139" s="30">
        <v>0</v>
      </c>
      <c r="AP139" s="30">
        <v>0</v>
      </c>
      <c r="AQ139" s="30">
        <v>0</v>
      </c>
      <c r="AR139" s="30">
        <v>0</v>
      </c>
      <c r="AS139" s="30">
        <v>0</v>
      </c>
      <c r="AT139" s="30">
        <v>0</v>
      </c>
      <c r="AU139" s="30">
        <v>0</v>
      </c>
      <c r="AV139" s="30">
        <v>0</v>
      </c>
    </row>
    <row r="140" spans="1:48" hidden="1" outlineLevel="1" x14ac:dyDescent="0.25">
      <c r="B140" s="24">
        <f t="shared" si="69"/>
        <v>7</v>
      </c>
      <c r="C140" s="1" t="str">
        <f t="shared" si="69"/>
        <v>Reimbursement to the Grantor</v>
      </c>
      <c r="F140" s="31"/>
      <c r="G140" s="30"/>
      <c r="H140" s="30">
        <v>0</v>
      </c>
      <c r="I140" s="30">
        <v>0</v>
      </c>
      <c r="J140" s="30">
        <v>0</v>
      </c>
      <c r="K140" s="30">
        <v>0</v>
      </c>
      <c r="L140" s="30">
        <v>0</v>
      </c>
      <c r="M140" s="30">
        <v>0</v>
      </c>
      <c r="N140" s="30">
        <v>0</v>
      </c>
      <c r="O140" s="30">
        <v>0</v>
      </c>
      <c r="P140" s="30">
        <v>0</v>
      </c>
      <c r="Q140" s="30">
        <v>0</v>
      </c>
      <c r="R140" s="30">
        <v>0</v>
      </c>
      <c r="S140" s="30">
        <v>0</v>
      </c>
      <c r="T140" s="30">
        <v>0</v>
      </c>
      <c r="U140" s="30">
        <v>0</v>
      </c>
      <c r="V140" s="30">
        <v>0</v>
      </c>
      <c r="W140" s="30">
        <v>0</v>
      </c>
      <c r="X140" s="30">
        <v>0</v>
      </c>
      <c r="Y140" s="30">
        <v>0</v>
      </c>
      <c r="Z140" s="30">
        <v>0</v>
      </c>
      <c r="AA140" s="30">
        <v>0</v>
      </c>
      <c r="AB140" s="30">
        <v>0</v>
      </c>
      <c r="AC140" s="30">
        <v>0</v>
      </c>
      <c r="AD140" s="30">
        <v>0</v>
      </c>
      <c r="AE140" s="30">
        <v>0</v>
      </c>
      <c r="AF140" s="30">
        <v>0</v>
      </c>
      <c r="AG140" s="30">
        <v>0</v>
      </c>
      <c r="AH140" s="30">
        <v>0</v>
      </c>
      <c r="AI140" s="30">
        <v>0</v>
      </c>
      <c r="AJ140" s="30">
        <v>0</v>
      </c>
      <c r="AK140" s="30">
        <v>0</v>
      </c>
      <c r="AL140" s="30">
        <v>0</v>
      </c>
      <c r="AM140" s="30">
        <v>0</v>
      </c>
      <c r="AN140" s="30">
        <v>0</v>
      </c>
      <c r="AO140" s="30">
        <v>0</v>
      </c>
      <c r="AP140" s="30">
        <v>0</v>
      </c>
      <c r="AQ140" s="30">
        <v>0</v>
      </c>
      <c r="AR140" s="30">
        <v>0</v>
      </c>
      <c r="AS140" s="30">
        <v>0</v>
      </c>
      <c r="AT140" s="30">
        <v>0</v>
      </c>
      <c r="AU140" s="30">
        <v>0</v>
      </c>
      <c r="AV140" s="30">
        <v>0</v>
      </c>
    </row>
    <row r="141" spans="1:48" hidden="1" outlineLevel="1" x14ac:dyDescent="0.25">
      <c r="B141" s="24">
        <f t="shared" si="69"/>
        <v>8</v>
      </c>
      <c r="C141" s="1" t="str">
        <f t="shared" si="69"/>
        <v>Into / Out Operating Reserve Accounts</v>
      </c>
      <c r="F141" s="31"/>
      <c r="G141" s="32"/>
      <c r="H141" s="32">
        <v>0</v>
      </c>
      <c r="I141" s="32">
        <v>0</v>
      </c>
      <c r="J141" s="32">
        <v>0</v>
      </c>
      <c r="K141" s="32">
        <v>0</v>
      </c>
      <c r="L141" s="32">
        <v>0</v>
      </c>
      <c r="M141" s="32">
        <v>0</v>
      </c>
      <c r="N141" s="32">
        <v>0</v>
      </c>
      <c r="O141" s="32">
        <v>0</v>
      </c>
      <c r="P141" s="32">
        <v>0</v>
      </c>
      <c r="Q141" s="32">
        <v>0</v>
      </c>
      <c r="R141" s="32">
        <v>0</v>
      </c>
      <c r="S141" s="32">
        <v>0</v>
      </c>
      <c r="T141" s="32">
        <v>0</v>
      </c>
      <c r="U141" s="32">
        <v>0</v>
      </c>
      <c r="V141" s="32">
        <v>0</v>
      </c>
      <c r="W141" s="32">
        <v>0</v>
      </c>
      <c r="X141" s="32">
        <v>0</v>
      </c>
      <c r="Y141" s="32">
        <v>0</v>
      </c>
      <c r="Z141" s="32">
        <v>0</v>
      </c>
      <c r="AA141" s="32">
        <v>0</v>
      </c>
      <c r="AB141" s="32">
        <v>0</v>
      </c>
      <c r="AC141" s="32">
        <v>0</v>
      </c>
      <c r="AD141" s="32">
        <v>0</v>
      </c>
      <c r="AE141" s="32">
        <v>0</v>
      </c>
      <c r="AF141" s="32">
        <v>0</v>
      </c>
      <c r="AG141" s="32">
        <v>0</v>
      </c>
      <c r="AH141" s="32">
        <v>0</v>
      </c>
      <c r="AI141" s="32">
        <v>0</v>
      </c>
      <c r="AJ141" s="32">
        <v>0</v>
      </c>
      <c r="AK141" s="32">
        <v>0</v>
      </c>
      <c r="AL141" s="32">
        <v>0</v>
      </c>
      <c r="AM141" s="32">
        <v>0</v>
      </c>
      <c r="AN141" s="32">
        <v>0</v>
      </c>
      <c r="AO141" s="32">
        <v>0</v>
      </c>
      <c r="AP141" s="32">
        <v>0</v>
      </c>
      <c r="AQ141" s="32">
        <v>0</v>
      </c>
      <c r="AR141" s="32">
        <v>0</v>
      </c>
      <c r="AS141" s="32">
        <v>0</v>
      </c>
      <c r="AT141" s="32">
        <v>0</v>
      </c>
      <c r="AU141" s="32">
        <v>0</v>
      </c>
      <c r="AV141" s="32">
        <v>0</v>
      </c>
    </row>
    <row r="142" spans="1:48" hidden="1" outlineLevel="1" x14ac:dyDescent="0.25">
      <c r="B142" s="24">
        <f t="shared" si="69"/>
        <v>9</v>
      </c>
      <c r="C142" s="46" t="str">
        <f t="shared" si="69"/>
        <v>Operating Cash Flow</v>
      </c>
      <c r="E142" s="33"/>
      <c r="F142" s="33"/>
      <c r="G142" s="34"/>
      <c r="H142" s="34">
        <f t="shared" ref="H142:AV142" si="70">SUM(H134:H141)</f>
        <v>-211067.91832456252</v>
      </c>
      <c r="I142" s="34">
        <f t="shared" si="70"/>
        <v>15323.524830517361</v>
      </c>
      <c r="J142" s="34">
        <f t="shared" si="70"/>
        <v>71789.644413617687</v>
      </c>
      <c r="K142" s="34">
        <f t="shared" si="70"/>
        <v>75049.94549791429</v>
      </c>
      <c r="L142" s="34">
        <f t="shared" si="70"/>
        <v>78794.790173217742</v>
      </c>
      <c r="M142" s="34">
        <f t="shared" si="70"/>
        <v>82743.058927424543</v>
      </c>
      <c r="N142" s="34">
        <f t="shared" si="70"/>
        <v>85885.514756702367</v>
      </c>
      <c r="O142" s="34">
        <f t="shared" si="70"/>
        <v>89253.100091115397</v>
      </c>
      <c r="P142" s="34">
        <f t="shared" si="70"/>
        <v>92846.285473181051</v>
      </c>
      <c r="Q142" s="34">
        <f t="shared" si="70"/>
        <v>97701.302859194198</v>
      </c>
      <c r="R142" s="34">
        <f t="shared" si="70"/>
        <v>102798.24213450789</v>
      </c>
      <c r="S142" s="34">
        <f t="shared" si="70"/>
        <v>105414.34336783907</v>
      </c>
      <c r="T142" s="34">
        <f t="shared" si="70"/>
        <v>108128.14556511532</v>
      </c>
      <c r="U142" s="34">
        <f t="shared" si="70"/>
        <v>110931.14917574811</v>
      </c>
      <c r="V142" s="34">
        <f t="shared" si="70"/>
        <v>113953.60892774138</v>
      </c>
      <c r="W142" s="34">
        <f t="shared" si="70"/>
        <v>117069.19013493389</v>
      </c>
      <c r="X142" s="34">
        <f t="shared" si="70"/>
        <v>119851.08800092143</v>
      </c>
      <c r="Y142" s="34">
        <f t="shared" si="70"/>
        <v>122727.79038677798</v>
      </c>
      <c r="Z142" s="34">
        <f t="shared" si="70"/>
        <v>125692.15240411088</v>
      </c>
      <c r="AA142" s="34">
        <f t="shared" si="70"/>
        <v>129175.50290558433</v>
      </c>
      <c r="AB142" s="34">
        <f t="shared" si="70"/>
        <v>132758.72503222059</v>
      </c>
      <c r="AC142" s="34">
        <f t="shared" si="70"/>
        <v>135582.875789627</v>
      </c>
      <c r="AD142" s="34">
        <f t="shared" si="70"/>
        <v>138449.03876598552</v>
      </c>
      <c r="AE142" s="34">
        <f t="shared" si="70"/>
        <v>141372.86849188982</v>
      </c>
      <c r="AF142" s="34">
        <f t="shared" si="70"/>
        <v>144699.87825329695</v>
      </c>
      <c r="AG142" s="34">
        <f t="shared" si="70"/>
        <v>148976.5696106957</v>
      </c>
      <c r="AH142" s="34">
        <f t="shared" si="70"/>
        <v>153319.03603106458</v>
      </c>
      <c r="AI142" s="34">
        <f t="shared" si="70"/>
        <v>154214.47282835067</v>
      </c>
      <c r="AJ142" s="34">
        <f t="shared" si="70"/>
        <v>154254.83921807219</v>
      </c>
      <c r="AK142" s="34">
        <f t="shared" si="70"/>
        <v>155036.82979700275</v>
      </c>
      <c r="AL142" s="34">
        <f t="shared" si="70"/>
        <v>157751.64648619818</v>
      </c>
      <c r="AM142" s="34">
        <f t="shared" si="70"/>
        <v>160517.35538810951</v>
      </c>
      <c r="AN142" s="34">
        <f t="shared" si="70"/>
        <v>163337.06125161058</v>
      </c>
      <c r="AO142" s="34">
        <f t="shared" si="70"/>
        <v>166220.96797925289</v>
      </c>
      <c r="AP142" s="34">
        <f t="shared" si="70"/>
        <v>171218.89953578589</v>
      </c>
      <c r="AQ142" s="34">
        <f t="shared" si="70"/>
        <v>174239.04836994404</v>
      </c>
      <c r="AR142" s="34">
        <f t="shared" si="70"/>
        <v>177312.39048988579</v>
      </c>
      <c r="AS142" s="34">
        <f t="shared" si="70"/>
        <v>180461.68833371659</v>
      </c>
      <c r="AT142" s="34">
        <f t="shared" si="70"/>
        <v>183658.94112846942</v>
      </c>
      <c r="AU142" s="34">
        <f t="shared" si="70"/>
        <v>186918.73849099345</v>
      </c>
      <c r="AV142" s="34">
        <f t="shared" si="70"/>
        <v>92816.443478833928</v>
      </c>
    </row>
    <row r="143" spans="1:48" hidden="1" outlineLevel="1" x14ac:dyDescent="0.25">
      <c r="B143" s="24">
        <f t="shared" si="69"/>
        <v>10</v>
      </c>
      <c r="C143" s="29" t="str">
        <f t="shared" si="69"/>
        <v>Taxes</v>
      </c>
      <c r="D143" s="29"/>
      <c r="E143" s="29"/>
      <c r="F143" s="17"/>
      <c r="G143" s="32"/>
      <c r="H143" s="32">
        <v>-1149.890047171428</v>
      </c>
      <c r="I143" s="32">
        <v>-1553.6001830542973</v>
      </c>
      <c r="J143" s="32">
        <v>-3133.706210909897</v>
      </c>
      <c r="K143" s="32">
        <v>-3435.1370812556343</v>
      </c>
      <c r="L143" s="32">
        <v>-10855.777369594995</v>
      </c>
      <c r="M143" s="32">
        <v>-10326.00032793908</v>
      </c>
      <c r="N143" s="32">
        <v>-12176.462800553702</v>
      </c>
      <c r="O143" s="32">
        <v>-13072.330661887114</v>
      </c>
      <c r="P143" s="32">
        <v>-14315.089024215358</v>
      </c>
      <c r="Q143" s="32">
        <v>-15783.026017901206</v>
      </c>
      <c r="R143" s="32">
        <v>-17316.214746048488</v>
      </c>
      <c r="S143" s="32">
        <v>-18951.183221530307</v>
      </c>
      <c r="T143" s="32">
        <v>-19233.888915259413</v>
      </c>
      <c r="U143" s="32">
        <v>-20248.282399600423</v>
      </c>
      <c r="V143" s="32">
        <v>-21293.061794855003</v>
      </c>
      <c r="W143" s="32">
        <v>-22384.448531641068</v>
      </c>
      <c r="X143" s="32">
        <v>-23520.872922761719</v>
      </c>
      <c r="Y143" s="32">
        <v>-24709.393019294166</v>
      </c>
      <c r="Z143" s="32">
        <v>-25941.487701191767</v>
      </c>
      <c r="AA143" s="32">
        <v>-27232.169780018852</v>
      </c>
      <c r="AB143" s="32">
        <v>-28548.090142587116</v>
      </c>
      <c r="AC143" s="32">
        <v>-29931.301580306095</v>
      </c>
      <c r="AD143" s="32">
        <v>-30592.982057695219</v>
      </c>
      <c r="AE143" s="32">
        <v>-31670.082955431335</v>
      </c>
      <c r="AF143" s="32">
        <v>-32784.141067754332</v>
      </c>
      <c r="AG143" s="32">
        <v>-33976.457890314909</v>
      </c>
      <c r="AH143" s="32">
        <v>-35216.264384658811</v>
      </c>
      <c r="AI143" s="32">
        <v>-36509.650965569082</v>
      </c>
      <c r="AJ143" s="32">
        <v>-37947.512632229336</v>
      </c>
      <c r="AK143" s="32">
        <v>-38233.875675507981</v>
      </c>
      <c r="AL143" s="32">
        <v>-38638.608453162058</v>
      </c>
      <c r="AM143" s="32">
        <v>-39217.639101942652</v>
      </c>
      <c r="AN143" s="32">
        <v>-39790.691145620665</v>
      </c>
      <c r="AO143" s="32">
        <v>-40347.233285666254</v>
      </c>
      <c r="AP143" s="32">
        <v>-40872.782330399605</v>
      </c>
      <c r="AQ143" s="32">
        <v>-41489.641644150659</v>
      </c>
      <c r="AR143" s="32">
        <v>-41792.493000146183</v>
      </c>
      <c r="AS143" s="32">
        <v>-42161.171531488399</v>
      </c>
      <c r="AT143" s="32">
        <v>-42576.729926488908</v>
      </c>
      <c r="AU143" s="32">
        <v>-42591.989380257546</v>
      </c>
      <c r="AV143" s="32">
        <v>-16522.370165378397</v>
      </c>
    </row>
    <row r="144" spans="1:48" hidden="1" outlineLevel="1" x14ac:dyDescent="0.25">
      <c r="B144" s="24">
        <f t="shared" si="69"/>
        <v>11</v>
      </c>
      <c r="C144" s="29" t="str">
        <f t="shared" si="69"/>
        <v>Operating Cash Flow After Tax</v>
      </c>
      <c r="D144" s="29"/>
      <c r="E144" s="29"/>
      <c r="F144" s="17"/>
      <c r="G144" s="34"/>
      <c r="H144" s="34">
        <f t="shared" ref="H144:AV144" si="71">SUM(H142:H143)</f>
        <v>-212217.80837173393</v>
      </c>
      <c r="I144" s="34">
        <f t="shared" si="71"/>
        <v>13769.924647463064</v>
      </c>
      <c r="J144" s="34">
        <f t="shared" si="71"/>
        <v>68655.938202707795</v>
      </c>
      <c r="K144" s="34">
        <f t="shared" si="71"/>
        <v>71614.808416658663</v>
      </c>
      <c r="L144" s="34">
        <f t="shared" si="71"/>
        <v>67939.012803622754</v>
      </c>
      <c r="M144" s="34">
        <f t="shared" si="71"/>
        <v>72417.058599485463</v>
      </c>
      <c r="N144" s="34">
        <f t="shared" si="71"/>
        <v>73709.051956148673</v>
      </c>
      <c r="O144" s="34">
        <f t="shared" si="71"/>
        <v>76180.769429228283</v>
      </c>
      <c r="P144" s="34">
        <f t="shared" si="71"/>
        <v>78531.196448965697</v>
      </c>
      <c r="Q144" s="34">
        <f t="shared" si="71"/>
        <v>81918.276841292987</v>
      </c>
      <c r="R144" s="34">
        <f t="shared" si="71"/>
        <v>85482.027388459406</v>
      </c>
      <c r="S144" s="34">
        <f t="shared" si="71"/>
        <v>86463.160146308772</v>
      </c>
      <c r="T144" s="34">
        <f t="shared" si="71"/>
        <v>88894.256649855903</v>
      </c>
      <c r="U144" s="34">
        <f t="shared" si="71"/>
        <v>90682.866776147683</v>
      </c>
      <c r="V144" s="34">
        <f t="shared" si="71"/>
        <v>92660.547132886379</v>
      </c>
      <c r="W144" s="34">
        <f t="shared" si="71"/>
        <v>94684.741603292816</v>
      </c>
      <c r="X144" s="34">
        <f t="shared" si="71"/>
        <v>96330.215078159716</v>
      </c>
      <c r="Y144" s="34">
        <f t="shared" si="71"/>
        <v>98018.39736748382</v>
      </c>
      <c r="Z144" s="34">
        <f t="shared" si="71"/>
        <v>99750.664702919108</v>
      </c>
      <c r="AA144" s="34">
        <f t="shared" si="71"/>
        <v>101943.33312556548</v>
      </c>
      <c r="AB144" s="34">
        <f t="shared" si="71"/>
        <v>104210.63488963348</v>
      </c>
      <c r="AC144" s="34">
        <f t="shared" si="71"/>
        <v>105651.5742093209</v>
      </c>
      <c r="AD144" s="34">
        <f t="shared" si="71"/>
        <v>107856.0567082903</v>
      </c>
      <c r="AE144" s="34">
        <f t="shared" si="71"/>
        <v>109702.78553645848</v>
      </c>
      <c r="AF144" s="34">
        <f t="shared" si="71"/>
        <v>111915.73718554262</v>
      </c>
      <c r="AG144" s="34">
        <f t="shared" si="71"/>
        <v>115000.1117203808</v>
      </c>
      <c r="AH144" s="34">
        <f t="shared" si="71"/>
        <v>118102.77164640577</v>
      </c>
      <c r="AI144" s="34">
        <f t="shared" si="71"/>
        <v>117704.82186278159</v>
      </c>
      <c r="AJ144" s="34">
        <f t="shared" si="71"/>
        <v>116307.32658584285</v>
      </c>
      <c r="AK144" s="34">
        <f t="shared" si="71"/>
        <v>116802.95412149477</v>
      </c>
      <c r="AL144" s="34">
        <f t="shared" si="71"/>
        <v>119113.03803303612</v>
      </c>
      <c r="AM144" s="34">
        <f t="shared" si="71"/>
        <v>121299.71628616686</v>
      </c>
      <c r="AN144" s="34">
        <f t="shared" si="71"/>
        <v>123546.37010598992</v>
      </c>
      <c r="AO144" s="34">
        <f t="shared" si="71"/>
        <v>125873.73469358664</v>
      </c>
      <c r="AP144" s="34">
        <f t="shared" si="71"/>
        <v>130346.11720538628</v>
      </c>
      <c r="AQ144" s="34">
        <f t="shared" si="71"/>
        <v>132749.40672579338</v>
      </c>
      <c r="AR144" s="34">
        <f t="shared" si="71"/>
        <v>135519.89748973961</v>
      </c>
      <c r="AS144" s="34">
        <f t="shared" si="71"/>
        <v>138300.5168022282</v>
      </c>
      <c r="AT144" s="34">
        <f t="shared" si="71"/>
        <v>141082.21120198051</v>
      </c>
      <c r="AU144" s="34">
        <f t="shared" si="71"/>
        <v>144326.74911073589</v>
      </c>
      <c r="AV144" s="34">
        <f t="shared" si="71"/>
        <v>76294.073313455534</v>
      </c>
    </row>
    <row r="145" spans="1:50" hidden="1" outlineLevel="1" x14ac:dyDescent="0.25">
      <c r="B145" s="24">
        <f t="shared" si="69"/>
        <v>12</v>
      </c>
      <c r="C145" s="29" t="str">
        <f t="shared" si="69"/>
        <v>Debts - Drawdowns</v>
      </c>
      <c r="D145" s="29"/>
      <c r="E145" s="29"/>
      <c r="F145" s="17"/>
      <c r="G145" s="32"/>
      <c r="H145" s="32">
        <v>171892.25013163692</v>
      </c>
      <c r="I145" s="32">
        <v>203031.99011832618</v>
      </c>
      <c r="J145" s="32">
        <v>0</v>
      </c>
      <c r="K145" s="32">
        <v>0</v>
      </c>
      <c r="L145" s="32">
        <v>0</v>
      </c>
      <c r="M145" s="32">
        <v>0</v>
      </c>
      <c r="N145" s="32">
        <v>0</v>
      </c>
      <c r="O145" s="32">
        <v>0</v>
      </c>
      <c r="P145" s="32">
        <v>0</v>
      </c>
      <c r="Q145" s="32">
        <v>0</v>
      </c>
      <c r="R145" s="32">
        <v>0</v>
      </c>
      <c r="S145" s="32">
        <v>0</v>
      </c>
      <c r="T145" s="32">
        <v>0</v>
      </c>
      <c r="U145" s="32">
        <v>0</v>
      </c>
      <c r="V145" s="32">
        <v>0</v>
      </c>
      <c r="W145" s="32">
        <v>0</v>
      </c>
      <c r="X145" s="32">
        <v>0</v>
      </c>
      <c r="Y145" s="32">
        <v>0</v>
      </c>
      <c r="Z145" s="32">
        <v>0</v>
      </c>
      <c r="AA145" s="32">
        <v>0</v>
      </c>
      <c r="AB145" s="32">
        <v>0</v>
      </c>
      <c r="AC145" s="32">
        <v>0</v>
      </c>
      <c r="AD145" s="32">
        <v>0</v>
      </c>
      <c r="AE145" s="32">
        <v>0</v>
      </c>
      <c r="AF145" s="32">
        <v>0</v>
      </c>
      <c r="AG145" s="32">
        <v>0</v>
      </c>
      <c r="AH145" s="32">
        <v>0</v>
      </c>
      <c r="AI145" s="32">
        <v>0</v>
      </c>
      <c r="AJ145" s="32">
        <v>0</v>
      </c>
      <c r="AK145" s="32">
        <v>0</v>
      </c>
      <c r="AL145" s="32">
        <v>0</v>
      </c>
      <c r="AM145" s="32">
        <v>0</v>
      </c>
      <c r="AN145" s="32">
        <v>0</v>
      </c>
      <c r="AO145" s="32">
        <v>0</v>
      </c>
      <c r="AP145" s="32">
        <v>0</v>
      </c>
      <c r="AQ145" s="32">
        <v>0</v>
      </c>
      <c r="AR145" s="32">
        <v>0</v>
      </c>
      <c r="AS145" s="32">
        <v>0</v>
      </c>
      <c r="AT145" s="32">
        <v>0</v>
      </c>
      <c r="AU145" s="32">
        <v>0</v>
      </c>
      <c r="AV145" s="32">
        <v>0</v>
      </c>
    </row>
    <row r="146" spans="1:50" hidden="1" outlineLevel="1" x14ac:dyDescent="0.25">
      <c r="B146" s="24">
        <f t="shared" si="69"/>
        <v>13</v>
      </c>
      <c r="C146" s="29" t="str">
        <f t="shared" si="69"/>
        <v>Debts - Interests &amp; Fees</v>
      </c>
      <c r="D146" s="29"/>
      <c r="E146" s="29"/>
      <c r="F146" s="17"/>
      <c r="G146" s="32"/>
      <c r="H146" s="32">
        <v>-33028.516181858475</v>
      </c>
      <c r="I146" s="32">
        <v>-33272.961699448453</v>
      </c>
      <c r="J146" s="32">
        <v>-30144.173052431375</v>
      </c>
      <c r="K146" s="32">
        <v>-29956.843321789107</v>
      </c>
      <c r="L146" s="32">
        <v>-29804.814095196645</v>
      </c>
      <c r="M146" s="32">
        <v>-29599.320860405653</v>
      </c>
      <c r="N146" s="32">
        <v>-29341.194264553946</v>
      </c>
      <c r="O146" s="32">
        <v>-29018.893429048043</v>
      </c>
      <c r="P146" s="32">
        <v>-28618.421975657649</v>
      </c>
      <c r="Q146" s="32">
        <v>-28122.331844581389</v>
      </c>
      <c r="R146" s="32">
        <v>-27515.605357068882</v>
      </c>
      <c r="S146" s="32">
        <v>-26809.962403763184</v>
      </c>
      <c r="T146" s="32">
        <v>-26028.954304733437</v>
      </c>
      <c r="U146" s="32">
        <v>-25161.522410893089</v>
      </c>
      <c r="V146" s="32">
        <v>-24198.403875882661</v>
      </c>
      <c r="W146" s="32">
        <v>-23142.828202352262</v>
      </c>
      <c r="X146" s="32">
        <v>-21991.509570510505</v>
      </c>
      <c r="Y146" s="32">
        <v>-20746.003879968332</v>
      </c>
      <c r="Z146" s="32">
        <v>-19389.733716979885</v>
      </c>
      <c r="AA146" s="32">
        <v>-17913.674774201932</v>
      </c>
      <c r="AB146" s="32">
        <v>-16299.957044686387</v>
      </c>
      <c r="AC146" s="32">
        <v>-14550.673981489874</v>
      </c>
      <c r="AD146" s="32">
        <v>-12668.037218766962</v>
      </c>
      <c r="AE146" s="32">
        <v>-10645.228710269992</v>
      </c>
      <c r="AF146" s="32">
        <v>-8483.0254520588896</v>
      </c>
      <c r="AG146" s="32">
        <v>-6152.7984976833895</v>
      </c>
      <c r="AH146" s="32">
        <v>-3625.3221175770118</v>
      </c>
      <c r="AI146" s="32">
        <v>-707.15933557499716</v>
      </c>
      <c r="AJ146" s="32">
        <v>0</v>
      </c>
      <c r="AK146" s="32">
        <v>0</v>
      </c>
      <c r="AL146" s="32">
        <v>0</v>
      </c>
      <c r="AM146" s="32">
        <v>0</v>
      </c>
      <c r="AN146" s="32">
        <v>0</v>
      </c>
      <c r="AO146" s="32">
        <v>0</v>
      </c>
      <c r="AP146" s="32">
        <v>0</v>
      </c>
      <c r="AQ146" s="32">
        <v>0</v>
      </c>
      <c r="AR146" s="32">
        <v>0</v>
      </c>
      <c r="AS146" s="32">
        <v>0</v>
      </c>
      <c r="AT146" s="32">
        <v>0</v>
      </c>
      <c r="AU146" s="32">
        <v>0</v>
      </c>
      <c r="AV146" s="32">
        <v>0</v>
      </c>
    </row>
    <row r="147" spans="1:50" hidden="1" outlineLevel="1" x14ac:dyDescent="0.25">
      <c r="B147" s="24">
        <f t="shared" si="69"/>
        <v>14</v>
      </c>
      <c r="C147" s="29" t="str">
        <f t="shared" si="69"/>
        <v>Debts - Repayment</v>
      </c>
      <c r="D147" s="29"/>
      <c r="E147" s="29"/>
      <c r="F147" s="17"/>
      <c r="G147" s="32"/>
      <c r="H147" s="32">
        <v>0</v>
      </c>
      <c r="I147" s="32">
        <v>-169526.38963311719</v>
      </c>
      <c r="J147" s="32">
        <v>-3112.4958608952402</v>
      </c>
      <c r="K147" s="32">
        <v>-2752.1339999999627</v>
      </c>
      <c r="L147" s="32">
        <v>-3888.8850000000366</v>
      </c>
      <c r="M147" s="32">
        <v>-4786.3200000000043</v>
      </c>
      <c r="N147" s="32">
        <v>-6102.5579999999918</v>
      </c>
      <c r="O147" s="32">
        <v>-7478.6249999999727</v>
      </c>
      <c r="P147" s="32">
        <v>-9452.9820000000218</v>
      </c>
      <c r="Q147" s="32">
        <v>-11546.99699999999</v>
      </c>
      <c r="R147" s="32">
        <v>-13820.499000000007</v>
      </c>
      <c r="S147" s="32">
        <v>-15017.079000000007</v>
      </c>
      <c r="T147" s="32">
        <v>-16991.435999999987</v>
      </c>
      <c r="U147" s="32">
        <v>-18786.30599999999</v>
      </c>
      <c r="V147" s="32">
        <v>-20700.833999999977</v>
      </c>
      <c r="W147" s="32">
        <v>-22495.704000000045</v>
      </c>
      <c r="X147" s="32">
        <v>-24470.060999999961</v>
      </c>
      <c r="Y147" s="32">
        <v>-26564.075999999997</v>
      </c>
      <c r="Z147" s="32">
        <v>-28897.407000000003</v>
      </c>
      <c r="AA147" s="32">
        <v>-31529.882999999983</v>
      </c>
      <c r="AB147" s="32">
        <v>-34401.675000000025</v>
      </c>
      <c r="AC147" s="32">
        <v>-36914.49299999998</v>
      </c>
      <c r="AD147" s="32">
        <v>-39846.114000000031</v>
      </c>
      <c r="AE147" s="32">
        <v>-42538.419000000002</v>
      </c>
      <c r="AF147" s="32">
        <v>-45709.355999999985</v>
      </c>
      <c r="AG147" s="32">
        <v>-49598.240999999995</v>
      </c>
      <c r="AH147" s="32">
        <v>-53546.955000000002</v>
      </c>
      <c r="AI147" s="32">
        <v>-29495.696999999996</v>
      </c>
      <c r="AJ147" s="32">
        <v>0</v>
      </c>
      <c r="AK147" s="32">
        <v>0</v>
      </c>
      <c r="AL147" s="32">
        <v>0</v>
      </c>
      <c r="AM147" s="32">
        <v>0</v>
      </c>
      <c r="AN147" s="32">
        <v>0</v>
      </c>
      <c r="AO147" s="32">
        <v>0</v>
      </c>
      <c r="AP147" s="32">
        <v>0</v>
      </c>
      <c r="AQ147" s="32">
        <v>0</v>
      </c>
      <c r="AR147" s="32">
        <v>0</v>
      </c>
      <c r="AS147" s="32">
        <v>0</v>
      </c>
      <c r="AT147" s="32">
        <v>0</v>
      </c>
      <c r="AU147" s="32">
        <v>0</v>
      </c>
      <c r="AV147" s="32">
        <v>0</v>
      </c>
    </row>
    <row r="148" spans="1:50" hidden="1" outlineLevel="1" x14ac:dyDescent="0.25">
      <c r="B148" s="24">
        <f t="shared" si="69"/>
        <v>15</v>
      </c>
      <c r="C148" s="29" t="str">
        <f t="shared" si="69"/>
        <v>Into / Out DSRA</v>
      </c>
      <c r="D148" s="29"/>
      <c r="E148" s="29"/>
      <c r="F148" s="17"/>
      <c r="G148" s="32"/>
      <c r="H148" s="32">
        <v>0</v>
      </c>
      <c r="I148" s="32">
        <v>-14957.25</v>
      </c>
      <c r="J148" s="32">
        <v>-1232.4773999999938</v>
      </c>
      <c r="K148" s="32">
        <v>-529.4866499999996</v>
      </c>
      <c r="L148" s="32">
        <v>-381.40987499994509</v>
      </c>
      <c r="M148" s="32">
        <v>-658.11900000004914</v>
      </c>
      <c r="N148" s="32">
        <v>-565.38404999998625</v>
      </c>
      <c r="O148" s="32">
        <v>-889.95637500001567</v>
      </c>
      <c r="P148" s="32">
        <v>-720.93944999995733</v>
      </c>
      <c r="Q148" s="32">
        <v>-907.90507500007141</v>
      </c>
      <c r="R148" s="32">
        <v>-312.606524999991</v>
      </c>
      <c r="S148" s="32">
        <v>-880.98202499999309</v>
      </c>
      <c r="T148" s="32">
        <v>-352.99109999998188</v>
      </c>
      <c r="U148" s="32">
        <v>-547.43535000001964</v>
      </c>
      <c r="V148" s="32">
        <v>-379.91415000003877</v>
      </c>
      <c r="W148" s="32">
        <v>-574.35839999993755</v>
      </c>
      <c r="X148" s="32">
        <v>-345.51247500002967</v>
      </c>
      <c r="Y148" s="32">
        <v>-532.47810000000118</v>
      </c>
      <c r="Z148" s="32">
        <v>-593.80282499998521</v>
      </c>
      <c r="AA148" s="32">
        <v>-767.3069250000334</v>
      </c>
      <c r="AB148" s="32">
        <v>-396.3671249999565</v>
      </c>
      <c r="AC148" s="32">
        <v>-632.6916750000305</v>
      </c>
      <c r="AD148" s="32">
        <v>-320.08514999995396</v>
      </c>
      <c r="AE148" s="32">
        <v>-432.26452500000028</v>
      </c>
      <c r="AF148" s="32">
        <v>-711.96510000002752</v>
      </c>
      <c r="AG148" s="32">
        <v>-734.40097499999831</v>
      </c>
      <c r="AH148" s="32">
        <v>-874.99912499999709</v>
      </c>
      <c r="AI148" s="32">
        <v>30233.089424999995</v>
      </c>
      <c r="AJ148" s="32">
        <v>0</v>
      </c>
      <c r="AK148" s="32">
        <v>0</v>
      </c>
      <c r="AL148" s="32">
        <v>0</v>
      </c>
      <c r="AM148" s="32">
        <v>0</v>
      </c>
      <c r="AN148" s="32">
        <v>0</v>
      </c>
      <c r="AO148" s="32">
        <v>0</v>
      </c>
      <c r="AP148" s="32">
        <v>0</v>
      </c>
      <c r="AQ148" s="32">
        <v>0</v>
      </c>
      <c r="AR148" s="32">
        <v>0</v>
      </c>
      <c r="AS148" s="32">
        <v>0</v>
      </c>
      <c r="AT148" s="32">
        <v>0</v>
      </c>
      <c r="AU148" s="32">
        <v>0</v>
      </c>
      <c r="AV148" s="32">
        <v>0</v>
      </c>
    </row>
    <row r="149" spans="1:50" hidden="1" outlineLevel="1" x14ac:dyDescent="0.25">
      <c r="B149" s="24">
        <f t="shared" si="69"/>
        <v>16</v>
      </c>
      <c r="C149" s="47" t="str">
        <f t="shared" si="69"/>
        <v>Free Cash Flow To Equity</v>
      </c>
      <c r="D149" s="29"/>
      <c r="E149" s="29"/>
      <c r="F149" s="17"/>
      <c r="G149" s="34"/>
      <c r="H149" s="34">
        <f t="shared" ref="H149:AV149" si="72">SUM(H144:H148)</f>
        <v>-73354.074421955491</v>
      </c>
      <c r="I149" s="34">
        <f t="shared" si="72"/>
        <v>-954.68656677642139</v>
      </c>
      <c r="J149" s="34">
        <f t="shared" si="72"/>
        <v>34166.79188938118</v>
      </c>
      <c r="K149" s="34">
        <f t="shared" si="72"/>
        <v>38376.344444869595</v>
      </c>
      <c r="L149" s="34">
        <f t="shared" si="72"/>
        <v>33863.90383342612</v>
      </c>
      <c r="M149" s="34">
        <f t="shared" si="72"/>
        <v>37373.29873907975</v>
      </c>
      <c r="N149" s="34">
        <f t="shared" si="72"/>
        <v>37699.915641594751</v>
      </c>
      <c r="O149" s="34">
        <f t="shared" si="72"/>
        <v>38793.294625180257</v>
      </c>
      <c r="P149" s="34">
        <f t="shared" si="72"/>
        <v>39738.853023308075</v>
      </c>
      <c r="Q149" s="34">
        <f t="shared" si="72"/>
        <v>41341.042921711538</v>
      </c>
      <c r="R149" s="34">
        <f t="shared" si="72"/>
        <v>43833.316506390525</v>
      </c>
      <c r="S149" s="34">
        <f t="shared" si="72"/>
        <v>43755.136717545589</v>
      </c>
      <c r="T149" s="34">
        <f t="shared" si="72"/>
        <v>45520.875245122494</v>
      </c>
      <c r="U149" s="34">
        <f t="shared" si="72"/>
        <v>46187.603015254586</v>
      </c>
      <c r="V149" s="34">
        <f t="shared" si="72"/>
        <v>47381.3951070037</v>
      </c>
      <c r="W149" s="34">
        <f t="shared" si="72"/>
        <v>48471.851000940573</v>
      </c>
      <c r="X149" s="34">
        <f t="shared" si="72"/>
        <v>49523.13203264922</v>
      </c>
      <c r="Y149" s="34">
        <f t="shared" si="72"/>
        <v>50175.83938751548</v>
      </c>
      <c r="Z149" s="34">
        <f t="shared" si="72"/>
        <v>50869.721160939233</v>
      </c>
      <c r="AA149" s="34">
        <f t="shared" si="72"/>
        <v>51732.468426363521</v>
      </c>
      <c r="AB149" s="34">
        <f t="shared" si="72"/>
        <v>53112.635719947109</v>
      </c>
      <c r="AC149" s="34">
        <f t="shared" si="72"/>
        <v>53553.71555283101</v>
      </c>
      <c r="AD149" s="34">
        <f t="shared" si="72"/>
        <v>55021.820339523358</v>
      </c>
      <c r="AE149" s="34">
        <f t="shared" si="72"/>
        <v>56086.873301188491</v>
      </c>
      <c r="AF149" s="34">
        <f t="shared" si="72"/>
        <v>57011.390633483708</v>
      </c>
      <c r="AG149" s="34">
        <f t="shared" si="72"/>
        <v>58514.671247697421</v>
      </c>
      <c r="AH149" s="34">
        <f t="shared" si="72"/>
        <v>60055.495403828761</v>
      </c>
      <c r="AI149" s="34">
        <f t="shared" si="72"/>
        <v>117735.0549522066</v>
      </c>
      <c r="AJ149" s="34">
        <f t="shared" si="72"/>
        <v>116307.32658584285</v>
      </c>
      <c r="AK149" s="34">
        <f t="shared" si="72"/>
        <v>116802.95412149477</v>
      </c>
      <c r="AL149" s="34">
        <f t="shared" si="72"/>
        <v>119113.03803303612</v>
      </c>
      <c r="AM149" s="34">
        <f t="shared" si="72"/>
        <v>121299.71628616686</v>
      </c>
      <c r="AN149" s="34">
        <f t="shared" si="72"/>
        <v>123546.37010598992</v>
      </c>
      <c r="AO149" s="34">
        <f t="shared" si="72"/>
        <v>125873.73469358664</v>
      </c>
      <c r="AP149" s="34">
        <f t="shared" si="72"/>
        <v>130346.11720538628</v>
      </c>
      <c r="AQ149" s="34">
        <f t="shared" si="72"/>
        <v>132749.40672579338</v>
      </c>
      <c r="AR149" s="34">
        <f t="shared" si="72"/>
        <v>135519.89748973961</v>
      </c>
      <c r="AS149" s="34">
        <f t="shared" si="72"/>
        <v>138300.5168022282</v>
      </c>
      <c r="AT149" s="34">
        <f t="shared" si="72"/>
        <v>141082.21120198051</v>
      </c>
      <c r="AU149" s="34">
        <f t="shared" si="72"/>
        <v>144326.74911073589</v>
      </c>
      <c r="AV149" s="34">
        <f t="shared" si="72"/>
        <v>76294.073313455534</v>
      </c>
    </row>
    <row r="150" spans="1:50" hidden="1" outlineLevel="1" x14ac:dyDescent="0.25">
      <c r="B150" s="24">
        <f t="shared" ref="B150:C154" si="73">+B121</f>
        <v>17</v>
      </c>
      <c r="C150" s="29" t="str">
        <f t="shared" si="73"/>
        <v xml:space="preserve">Shareholder Loans </v>
      </c>
      <c r="D150" s="29"/>
      <c r="E150" s="29"/>
      <c r="F150" s="17"/>
      <c r="G150" s="32"/>
      <c r="H150" s="32">
        <v>60273.969696313769</v>
      </c>
      <c r="I150" s="32">
        <v>18972.218135708863</v>
      </c>
      <c r="J150" s="32">
        <v>-53725.785503314633</v>
      </c>
      <c r="K150" s="32">
        <v>-38376.344444869559</v>
      </c>
      <c r="L150" s="32">
        <v>-33863.903833426091</v>
      </c>
      <c r="M150" s="32">
        <v>-12918.190224170688</v>
      </c>
      <c r="N150" s="32">
        <v>0</v>
      </c>
      <c r="O150" s="32">
        <v>0</v>
      </c>
      <c r="P150" s="32">
        <v>0</v>
      </c>
      <c r="Q150" s="32">
        <v>0</v>
      </c>
      <c r="R150" s="32">
        <v>0</v>
      </c>
      <c r="S150" s="32">
        <v>0</v>
      </c>
      <c r="T150" s="32">
        <v>0</v>
      </c>
      <c r="U150" s="32">
        <v>0</v>
      </c>
      <c r="V150" s="32">
        <v>0</v>
      </c>
      <c r="W150" s="32">
        <v>0</v>
      </c>
      <c r="X150" s="32">
        <v>0</v>
      </c>
      <c r="Y150" s="32">
        <v>0</v>
      </c>
      <c r="Z150" s="32">
        <v>0</v>
      </c>
      <c r="AA150" s="32">
        <v>0</v>
      </c>
      <c r="AB150" s="32">
        <v>0</v>
      </c>
      <c r="AC150" s="32">
        <v>0</v>
      </c>
      <c r="AD150" s="32">
        <v>0</v>
      </c>
      <c r="AE150" s="32">
        <v>0</v>
      </c>
      <c r="AF150" s="32">
        <v>0</v>
      </c>
      <c r="AG150" s="32">
        <v>0</v>
      </c>
      <c r="AH150" s="32">
        <v>0</v>
      </c>
      <c r="AI150" s="32">
        <v>0</v>
      </c>
      <c r="AJ150" s="32">
        <v>0</v>
      </c>
      <c r="AK150" s="32">
        <v>0</v>
      </c>
      <c r="AL150" s="32">
        <v>0</v>
      </c>
      <c r="AM150" s="32">
        <v>0</v>
      </c>
      <c r="AN150" s="32">
        <v>0</v>
      </c>
      <c r="AO150" s="32">
        <v>0</v>
      </c>
      <c r="AP150" s="32">
        <v>0</v>
      </c>
      <c r="AQ150" s="32">
        <v>0</v>
      </c>
      <c r="AR150" s="32">
        <v>0</v>
      </c>
      <c r="AS150" s="32">
        <v>0</v>
      </c>
      <c r="AT150" s="32">
        <v>0</v>
      </c>
      <c r="AU150" s="32">
        <v>0</v>
      </c>
      <c r="AV150" s="32">
        <v>0</v>
      </c>
    </row>
    <row r="151" spans="1:50" hidden="1" outlineLevel="1" x14ac:dyDescent="0.25">
      <c r="B151" s="24">
        <f t="shared" si="73"/>
        <v>18</v>
      </c>
      <c r="C151" s="29" t="str">
        <f t="shared" si="73"/>
        <v>Distributions to Shareholders</v>
      </c>
      <c r="D151" s="29"/>
      <c r="E151" s="29"/>
      <c r="F151" s="17"/>
      <c r="G151" s="32"/>
      <c r="H151" s="32">
        <v>0</v>
      </c>
      <c r="I151" s="32">
        <v>0</v>
      </c>
      <c r="J151" s="32">
        <v>0</v>
      </c>
      <c r="K151" s="32">
        <v>0</v>
      </c>
      <c r="L151" s="32">
        <v>0</v>
      </c>
      <c r="M151" s="32">
        <v>-24455.108514909054</v>
      </c>
      <c r="N151" s="32">
        <v>-22595.890171725758</v>
      </c>
      <c r="O151" s="32">
        <v>-24928.916423577808</v>
      </c>
      <c r="P151" s="32">
        <v>-28155.132071357995</v>
      </c>
      <c r="Q151" s="32">
        <v>-31605.076714293591</v>
      </c>
      <c r="R151" s="32">
        <v>-35252.47231434354</v>
      </c>
      <c r="S151" s="32">
        <v>-39225.959771312613</v>
      </c>
      <c r="T151" s="32">
        <v>-41575.334624660594</v>
      </c>
      <c r="U151" s="32">
        <v>-44041.617436932043</v>
      </c>
      <c r="V151" s="32">
        <v>-48893.707787983658</v>
      </c>
      <c r="W151" s="32">
        <v>-52082.957904584495</v>
      </c>
      <c r="X151" s="32">
        <v>-55063.136260997475</v>
      </c>
      <c r="Y151" s="32">
        <v>-58181.425671277611</v>
      </c>
      <c r="Z151" s="32">
        <v>-61431.747500637095</v>
      </c>
      <c r="AA151" s="32">
        <v>-64832.77450347253</v>
      </c>
      <c r="AB151" s="32">
        <v>-68350.976502120422</v>
      </c>
      <c r="AC151" s="32">
        <v>-65473.670425020435</v>
      </c>
      <c r="AD151" s="32">
        <v>-55021.820339523314</v>
      </c>
      <c r="AE151" s="32">
        <v>-56086.873301188483</v>
      </c>
      <c r="AF151" s="32">
        <v>-57011.390633483737</v>
      </c>
      <c r="AG151" s="32">
        <v>-58514.671247697457</v>
      </c>
      <c r="AH151" s="32">
        <v>-60055.495403828798</v>
      </c>
      <c r="AI151" s="32">
        <v>-117735.0549522066</v>
      </c>
      <c r="AJ151" s="32">
        <v>-116307.32658584285</v>
      </c>
      <c r="AK151" s="32">
        <v>-116802.95412149478</v>
      </c>
      <c r="AL151" s="32">
        <v>-119113.03803303614</v>
      </c>
      <c r="AM151" s="32">
        <v>-121299.71628616686</v>
      </c>
      <c r="AN151" s="32">
        <v>-117731.72279403928</v>
      </c>
      <c r="AO151" s="32">
        <v>-103273.56811058821</v>
      </c>
      <c r="AP151" s="32">
        <v>-104695.85907020111</v>
      </c>
      <c r="AQ151" s="32">
        <v>-106207.04130811848</v>
      </c>
      <c r="AR151" s="32">
        <v>-107358.21790146474</v>
      </c>
      <c r="AS151" s="32">
        <v>-108410.13268868164</v>
      </c>
      <c r="AT151" s="32">
        <v>-109475.63691115988</v>
      </c>
      <c r="AU151" s="32">
        <v>-110030.9038763673</v>
      </c>
      <c r="AV151" s="32">
        <v>-161081.08164294343</v>
      </c>
    </row>
    <row r="152" spans="1:50" hidden="1" outlineLevel="1" x14ac:dyDescent="0.25">
      <c r="B152" s="24">
        <f t="shared" si="73"/>
        <v>19</v>
      </c>
      <c r="C152" s="29" t="str">
        <f t="shared" si="73"/>
        <v>Equity</v>
      </c>
      <c r="D152" s="29"/>
      <c r="E152" s="29"/>
      <c r="F152" s="35"/>
      <c r="G152" s="32"/>
      <c r="H152" s="32">
        <v>0</v>
      </c>
      <c r="I152" s="32">
        <v>0</v>
      </c>
      <c r="J152" s="32">
        <v>0</v>
      </c>
      <c r="K152" s="32">
        <v>0</v>
      </c>
      <c r="L152" s="32">
        <v>0</v>
      </c>
      <c r="M152" s="32">
        <v>0</v>
      </c>
      <c r="N152" s="32">
        <v>0</v>
      </c>
      <c r="O152" s="32">
        <v>0</v>
      </c>
      <c r="P152" s="32">
        <v>0</v>
      </c>
      <c r="Q152" s="32">
        <v>0</v>
      </c>
      <c r="R152" s="32">
        <v>0</v>
      </c>
      <c r="S152" s="32">
        <v>0</v>
      </c>
      <c r="T152" s="32">
        <v>0</v>
      </c>
      <c r="U152" s="32">
        <v>0</v>
      </c>
      <c r="V152" s="32">
        <v>0</v>
      </c>
      <c r="W152" s="32">
        <v>0</v>
      </c>
      <c r="X152" s="32">
        <v>0</v>
      </c>
      <c r="Y152" s="32">
        <v>0</v>
      </c>
      <c r="Z152" s="32">
        <v>0</v>
      </c>
      <c r="AA152" s="32">
        <v>0</v>
      </c>
      <c r="AB152" s="32">
        <v>0</v>
      </c>
      <c r="AC152" s="32">
        <v>0</v>
      </c>
      <c r="AD152" s="32">
        <v>0</v>
      </c>
      <c r="AE152" s="32">
        <v>0</v>
      </c>
      <c r="AF152" s="32">
        <v>0</v>
      </c>
      <c r="AG152" s="32">
        <v>0</v>
      </c>
      <c r="AH152" s="32">
        <v>0</v>
      </c>
      <c r="AI152" s="32">
        <v>0</v>
      </c>
      <c r="AJ152" s="32">
        <v>0</v>
      </c>
      <c r="AK152" s="32">
        <v>0</v>
      </c>
      <c r="AL152" s="32">
        <v>0</v>
      </c>
      <c r="AM152" s="32">
        <v>0</v>
      </c>
      <c r="AN152" s="32">
        <v>0</v>
      </c>
      <c r="AO152" s="32">
        <v>0</v>
      </c>
      <c r="AP152" s="32">
        <v>0</v>
      </c>
      <c r="AQ152" s="32">
        <v>0</v>
      </c>
      <c r="AR152" s="32">
        <v>0</v>
      </c>
      <c r="AS152" s="32">
        <v>0</v>
      </c>
      <c r="AT152" s="32">
        <v>0</v>
      </c>
      <c r="AU152" s="32">
        <v>0</v>
      </c>
      <c r="AV152" s="32">
        <v>-120754.91234533183</v>
      </c>
    </row>
    <row r="153" spans="1:50" hidden="1" outlineLevel="1" x14ac:dyDescent="0.25">
      <c r="B153" s="24">
        <f t="shared" si="73"/>
        <v>20</v>
      </c>
      <c r="C153" s="48" t="str">
        <f t="shared" si="73"/>
        <v>Net Cash Flow</v>
      </c>
      <c r="E153" s="36"/>
      <c r="F153" s="36"/>
      <c r="G153" s="34"/>
      <c r="H153" s="34">
        <f t="shared" ref="H153:AV153" si="74">SUM(H149:H152)</f>
        <v>-13080.104725641722</v>
      </c>
      <c r="I153" s="34">
        <f t="shared" si="74"/>
        <v>18017.531568932442</v>
      </c>
      <c r="J153" s="34">
        <f t="shared" si="74"/>
        <v>-19558.993613933453</v>
      </c>
      <c r="K153" s="34">
        <f t="shared" si="74"/>
        <v>3.637978807091713E-11</v>
      </c>
      <c r="L153" s="34">
        <f t="shared" si="74"/>
        <v>2.9103830456733704E-11</v>
      </c>
      <c r="M153" s="34">
        <f t="shared" si="74"/>
        <v>7.2759576141834259E-12</v>
      </c>
      <c r="N153" s="34">
        <f t="shared" si="74"/>
        <v>15104.025469868993</v>
      </c>
      <c r="O153" s="34">
        <f t="shared" si="74"/>
        <v>13864.378201602449</v>
      </c>
      <c r="P153" s="34">
        <f t="shared" si="74"/>
        <v>11583.720951950079</v>
      </c>
      <c r="Q153" s="34">
        <f t="shared" si="74"/>
        <v>9735.9662074179469</v>
      </c>
      <c r="R153" s="34">
        <f t="shared" si="74"/>
        <v>8580.844192046985</v>
      </c>
      <c r="S153" s="34">
        <f t="shared" si="74"/>
        <v>4529.1769462329758</v>
      </c>
      <c r="T153" s="34">
        <f t="shared" si="74"/>
        <v>3945.5406204618994</v>
      </c>
      <c r="U153" s="34">
        <f t="shared" si="74"/>
        <v>2145.985578322543</v>
      </c>
      <c r="V153" s="34">
        <f t="shared" si="74"/>
        <v>-1512.3126809799578</v>
      </c>
      <c r="W153" s="34">
        <f t="shared" si="74"/>
        <v>-3611.1069036439221</v>
      </c>
      <c r="X153" s="34">
        <f t="shared" si="74"/>
        <v>-5540.0042283482544</v>
      </c>
      <c r="Y153" s="34">
        <f t="shared" si="74"/>
        <v>-8005.5862837621316</v>
      </c>
      <c r="Z153" s="34">
        <f t="shared" si="74"/>
        <v>-10562.026339697863</v>
      </c>
      <c r="AA153" s="34">
        <f t="shared" si="74"/>
        <v>-13100.306077109009</v>
      </c>
      <c r="AB153" s="34">
        <f t="shared" si="74"/>
        <v>-15238.340782173313</v>
      </c>
      <c r="AC153" s="34">
        <f t="shared" si="74"/>
        <v>-11919.954872189424</v>
      </c>
      <c r="AD153" s="34">
        <f t="shared" si="74"/>
        <v>4.3655745685100555E-11</v>
      </c>
      <c r="AE153" s="34">
        <f t="shared" si="74"/>
        <v>7.2759576141834259E-12</v>
      </c>
      <c r="AF153" s="34">
        <f t="shared" si="74"/>
        <v>-2.9103830456733704E-11</v>
      </c>
      <c r="AG153" s="34">
        <f t="shared" si="74"/>
        <v>-3.637978807091713E-11</v>
      </c>
      <c r="AH153" s="34">
        <f t="shared" si="74"/>
        <v>-3.637978807091713E-11</v>
      </c>
      <c r="AI153" s="34">
        <f t="shared" si="74"/>
        <v>0</v>
      </c>
      <c r="AJ153" s="34">
        <f t="shared" si="74"/>
        <v>0</v>
      </c>
      <c r="AK153" s="34">
        <f t="shared" si="74"/>
        <v>-1.4551915228366852E-11</v>
      </c>
      <c r="AL153" s="34">
        <f t="shared" si="74"/>
        <v>-1.4551915228366852E-11</v>
      </c>
      <c r="AM153" s="34">
        <f t="shared" si="74"/>
        <v>0</v>
      </c>
      <c r="AN153" s="34">
        <f t="shared" si="74"/>
        <v>5814.6473119506409</v>
      </c>
      <c r="AO153" s="34">
        <f t="shared" si="74"/>
        <v>22600.166582998427</v>
      </c>
      <c r="AP153" s="34">
        <f t="shared" si="74"/>
        <v>25650.25813518517</v>
      </c>
      <c r="AQ153" s="34">
        <f t="shared" si="74"/>
        <v>26542.365417674897</v>
      </c>
      <c r="AR153" s="34">
        <f t="shared" si="74"/>
        <v>28161.67958827487</v>
      </c>
      <c r="AS153" s="34">
        <f t="shared" si="74"/>
        <v>29890.384113546563</v>
      </c>
      <c r="AT153" s="34">
        <f t="shared" si="74"/>
        <v>31606.57429082063</v>
      </c>
      <c r="AU153" s="34">
        <f t="shared" si="74"/>
        <v>34295.845234368593</v>
      </c>
      <c r="AV153" s="34">
        <f t="shared" si="74"/>
        <v>-205541.92067481973</v>
      </c>
      <c r="AW153" s="17"/>
      <c r="AX153" s="17"/>
    </row>
    <row r="154" spans="1:50" ht="15.75" hidden="1" outlineLevel="1" thickBot="1" x14ac:dyDescent="0.3">
      <c r="B154" s="24">
        <f t="shared" si="73"/>
        <v>21</v>
      </c>
      <c r="C154" s="49" t="str">
        <f t="shared" si="73"/>
        <v>Cash EoP</v>
      </c>
      <c r="D154" s="37"/>
      <c r="E154" s="38"/>
      <c r="F154" s="38"/>
      <c r="G154" s="39">
        <v>15601.332531471</v>
      </c>
      <c r="H154" s="40">
        <f t="shared" ref="H154:AV154" si="75">H153+G154</f>
        <v>2521.2278058292777</v>
      </c>
      <c r="I154" s="40">
        <f t="shared" si="75"/>
        <v>20538.759374761721</v>
      </c>
      <c r="J154" s="40">
        <f t="shared" si="75"/>
        <v>979.76576082826796</v>
      </c>
      <c r="K154" s="40">
        <f t="shared" si="75"/>
        <v>979.76576082830434</v>
      </c>
      <c r="L154" s="40">
        <f t="shared" si="75"/>
        <v>979.76576082833344</v>
      </c>
      <c r="M154" s="40">
        <f t="shared" si="75"/>
        <v>979.76576082834072</v>
      </c>
      <c r="N154" s="40">
        <f t="shared" si="75"/>
        <v>16083.791230697334</v>
      </c>
      <c r="O154" s="40">
        <f t="shared" si="75"/>
        <v>29948.169432299783</v>
      </c>
      <c r="P154" s="40">
        <f t="shared" si="75"/>
        <v>41531.890384249862</v>
      </c>
      <c r="Q154" s="40">
        <f t="shared" si="75"/>
        <v>51267.856591667805</v>
      </c>
      <c r="R154" s="40">
        <f t="shared" si="75"/>
        <v>59848.70078371479</v>
      </c>
      <c r="S154" s="40">
        <f t="shared" si="75"/>
        <v>64377.877729947766</v>
      </c>
      <c r="T154" s="40">
        <f t="shared" si="75"/>
        <v>68323.418350409658</v>
      </c>
      <c r="U154" s="40">
        <f t="shared" si="75"/>
        <v>70469.403928732208</v>
      </c>
      <c r="V154" s="40">
        <f t="shared" si="75"/>
        <v>68957.091247752251</v>
      </c>
      <c r="W154" s="40">
        <f t="shared" si="75"/>
        <v>65345.984344108329</v>
      </c>
      <c r="X154" s="40">
        <f t="shared" si="75"/>
        <v>59805.980115760074</v>
      </c>
      <c r="Y154" s="40">
        <f t="shared" si="75"/>
        <v>51800.393831997942</v>
      </c>
      <c r="Z154" s="40">
        <f t="shared" si="75"/>
        <v>41238.36749230008</v>
      </c>
      <c r="AA154" s="40">
        <f t="shared" si="75"/>
        <v>28138.06141519107</v>
      </c>
      <c r="AB154" s="40">
        <f t="shared" si="75"/>
        <v>12899.720633017758</v>
      </c>
      <c r="AC154" s="40">
        <f t="shared" si="75"/>
        <v>979.76576082833344</v>
      </c>
      <c r="AD154" s="40">
        <f t="shared" si="75"/>
        <v>979.7657608283771</v>
      </c>
      <c r="AE154" s="40">
        <f t="shared" si="75"/>
        <v>979.76576082838437</v>
      </c>
      <c r="AF154" s="40">
        <f t="shared" si="75"/>
        <v>979.76576082835527</v>
      </c>
      <c r="AG154" s="40">
        <f t="shared" si="75"/>
        <v>979.76576082831889</v>
      </c>
      <c r="AH154" s="40">
        <f t="shared" si="75"/>
        <v>979.76576082828251</v>
      </c>
      <c r="AI154" s="40">
        <f t="shared" si="75"/>
        <v>979.76576082828251</v>
      </c>
      <c r="AJ154" s="40">
        <f t="shared" si="75"/>
        <v>979.76576082828251</v>
      </c>
      <c r="AK154" s="40">
        <f t="shared" si="75"/>
        <v>979.76576082826796</v>
      </c>
      <c r="AL154" s="40">
        <f t="shared" si="75"/>
        <v>979.76576082825341</v>
      </c>
      <c r="AM154" s="40">
        <f t="shared" si="75"/>
        <v>979.76576082825341</v>
      </c>
      <c r="AN154" s="40">
        <f t="shared" si="75"/>
        <v>6794.4130727788943</v>
      </c>
      <c r="AO154" s="40">
        <f t="shared" si="75"/>
        <v>29394.579655777321</v>
      </c>
      <c r="AP154" s="40">
        <f t="shared" si="75"/>
        <v>55044.837790962491</v>
      </c>
      <c r="AQ154" s="40">
        <f t="shared" si="75"/>
        <v>81587.203208637395</v>
      </c>
      <c r="AR154" s="40">
        <f t="shared" si="75"/>
        <v>109748.88279691226</v>
      </c>
      <c r="AS154" s="40">
        <f t="shared" si="75"/>
        <v>139639.26691045883</v>
      </c>
      <c r="AT154" s="40">
        <f t="shared" si="75"/>
        <v>171245.84120127946</v>
      </c>
      <c r="AU154" s="40">
        <f t="shared" si="75"/>
        <v>205541.68643564807</v>
      </c>
      <c r="AV154" s="40">
        <f t="shared" si="75"/>
        <v>-0.23423917166655883</v>
      </c>
      <c r="AW154" s="17"/>
      <c r="AX154" s="17"/>
    </row>
    <row r="155" spans="1:50" hidden="1" outlineLevel="1" x14ac:dyDescent="0.25">
      <c r="B155" s="41" t="str">
        <f>IF(SUM(F155:AV155)=0,"P","O")</f>
        <v>P</v>
      </c>
      <c r="D155" s="29"/>
      <c r="E155" s="51"/>
      <c r="F155" s="51"/>
      <c r="G155" s="42"/>
      <c r="H155" s="42">
        <v>0</v>
      </c>
      <c r="I155" s="42">
        <v>0</v>
      </c>
      <c r="J155" s="42">
        <v>0</v>
      </c>
      <c r="K155" s="42">
        <v>0</v>
      </c>
      <c r="L155" s="42">
        <v>0</v>
      </c>
      <c r="M155" s="42">
        <v>0</v>
      </c>
      <c r="N155" s="42">
        <v>0</v>
      </c>
      <c r="O155" s="42">
        <v>0</v>
      </c>
      <c r="P155" s="42">
        <v>0</v>
      </c>
      <c r="Q155" s="42">
        <v>0</v>
      </c>
      <c r="R155" s="42">
        <v>0</v>
      </c>
      <c r="S155" s="42">
        <v>0</v>
      </c>
      <c r="T155" s="42">
        <v>0</v>
      </c>
      <c r="U155" s="42">
        <v>0</v>
      </c>
      <c r="V155" s="42">
        <v>0</v>
      </c>
      <c r="W155" s="42">
        <v>0</v>
      </c>
      <c r="X155" s="42">
        <v>0</v>
      </c>
      <c r="Y155" s="42">
        <v>0</v>
      </c>
      <c r="Z155" s="42">
        <v>0</v>
      </c>
      <c r="AA155" s="42">
        <v>0</v>
      </c>
      <c r="AB155" s="42">
        <v>0</v>
      </c>
      <c r="AC155" s="42">
        <v>0</v>
      </c>
      <c r="AD155" s="42">
        <v>0</v>
      </c>
      <c r="AE155" s="42">
        <v>0</v>
      </c>
      <c r="AF155" s="42">
        <v>0</v>
      </c>
      <c r="AG155" s="42">
        <v>0</v>
      </c>
      <c r="AH155" s="42">
        <v>0</v>
      </c>
      <c r="AI155" s="42">
        <v>0</v>
      </c>
      <c r="AJ155" s="42">
        <v>0</v>
      </c>
      <c r="AK155" s="42">
        <v>0</v>
      </c>
      <c r="AL155" s="42">
        <v>0</v>
      </c>
      <c r="AM155" s="42">
        <v>0</v>
      </c>
      <c r="AN155" s="42">
        <v>0</v>
      </c>
      <c r="AO155" s="42">
        <v>0</v>
      </c>
      <c r="AP155" s="42">
        <v>0</v>
      </c>
      <c r="AQ155" s="42">
        <v>0</v>
      </c>
      <c r="AR155" s="42">
        <v>0</v>
      </c>
      <c r="AS155" s="42">
        <v>0</v>
      </c>
      <c r="AT155" s="42">
        <v>0</v>
      </c>
      <c r="AU155" s="42">
        <v>0</v>
      </c>
      <c r="AV155" s="42">
        <v>0</v>
      </c>
      <c r="AW155" s="17"/>
      <c r="AX155" s="17"/>
    </row>
    <row r="156" spans="1:50" hidden="1" outlineLevel="1" x14ac:dyDescent="0.25"/>
    <row r="157" spans="1:50" collapsed="1" x14ac:dyDescent="0.25"/>
    <row r="158" spans="1:50" x14ac:dyDescent="0.25">
      <c r="B158" s="12"/>
      <c r="C158" s="13"/>
      <c r="D158" s="13"/>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row>
    <row r="159" spans="1:50" ht="21.75" thickBot="1" x14ac:dyDescent="0.4">
      <c r="A159" s="1">
        <v>6</v>
      </c>
      <c r="B159" s="12"/>
      <c r="C159" s="14" t="s">
        <v>29</v>
      </c>
      <c r="D159" s="52"/>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row>
    <row r="160" spans="1:50" hidden="1" outlineLevel="1" x14ac:dyDescent="0.25">
      <c r="C160" s="16"/>
      <c r="D160" s="16"/>
      <c r="E160" s="16"/>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row>
    <row r="161" spans="2:48" hidden="1" outlineLevel="1" x14ac:dyDescent="0.25">
      <c r="C161" s="18" t="str">
        <f>+"Cash Flow "&amp;C159&amp;" - [000' EUR]"</f>
        <v>Cash Flow Mexico - [000' EUR]</v>
      </c>
      <c r="D161" s="19"/>
      <c r="E161" s="19"/>
      <c r="F161" s="20"/>
      <c r="G161" s="19"/>
      <c r="H161" s="21"/>
      <c r="I161" s="21"/>
      <c r="J161" s="21"/>
      <c r="K161" s="21"/>
    </row>
    <row r="162" spans="2:48" hidden="1" outlineLevel="1" x14ac:dyDescent="0.25">
      <c r="C162" s="22" t="s">
        <v>0</v>
      </c>
      <c r="D162" s="22"/>
      <c r="E162" s="22"/>
      <c r="F162" s="23"/>
      <c r="G162" s="23"/>
      <c r="H162" s="64">
        <f t="shared" ref="H162:AV162" si="76">+H8</f>
        <v>2020</v>
      </c>
      <c r="I162" s="64">
        <f t="shared" si="76"/>
        <v>2021</v>
      </c>
      <c r="J162" s="64">
        <f t="shared" si="76"/>
        <v>2022</v>
      </c>
      <c r="K162" s="64">
        <f t="shared" si="76"/>
        <v>2023</v>
      </c>
      <c r="L162" s="64">
        <f t="shared" si="76"/>
        <v>2024</v>
      </c>
      <c r="M162" s="64">
        <f t="shared" si="76"/>
        <v>2025</v>
      </c>
      <c r="N162" s="64">
        <f t="shared" si="76"/>
        <v>2026</v>
      </c>
      <c r="O162" s="64">
        <f t="shared" si="76"/>
        <v>2027</v>
      </c>
      <c r="P162" s="64">
        <f t="shared" si="76"/>
        <v>2028</v>
      </c>
      <c r="Q162" s="64">
        <f t="shared" si="76"/>
        <v>2029</v>
      </c>
      <c r="R162" s="64">
        <f t="shared" si="76"/>
        <v>2030</v>
      </c>
      <c r="S162" s="64">
        <f t="shared" si="76"/>
        <v>2031</v>
      </c>
      <c r="T162" s="64">
        <f t="shared" si="76"/>
        <v>2032</v>
      </c>
      <c r="U162" s="64">
        <f t="shared" si="76"/>
        <v>2033</v>
      </c>
      <c r="V162" s="64">
        <f t="shared" si="76"/>
        <v>2034</v>
      </c>
      <c r="W162" s="64">
        <f t="shared" si="76"/>
        <v>2035</v>
      </c>
      <c r="X162" s="64">
        <f t="shared" si="76"/>
        <v>2036</v>
      </c>
      <c r="Y162" s="64">
        <f t="shared" si="76"/>
        <v>2037</v>
      </c>
      <c r="Z162" s="64">
        <f t="shared" si="76"/>
        <v>2038</v>
      </c>
      <c r="AA162" s="64">
        <f t="shared" si="76"/>
        <v>2039</v>
      </c>
      <c r="AB162" s="64">
        <f t="shared" si="76"/>
        <v>2040</v>
      </c>
      <c r="AC162" s="64">
        <f t="shared" si="76"/>
        <v>2041</v>
      </c>
      <c r="AD162" s="64">
        <f t="shared" si="76"/>
        <v>2042</v>
      </c>
      <c r="AE162" s="64">
        <f t="shared" si="76"/>
        <v>2043</v>
      </c>
      <c r="AF162" s="64">
        <f t="shared" si="76"/>
        <v>2044</v>
      </c>
      <c r="AG162" s="64">
        <f t="shared" si="76"/>
        <v>2045</v>
      </c>
      <c r="AH162" s="64">
        <f t="shared" si="76"/>
        <v>2046</v>
      </c>
      <c r="AI162" s="64">
        <f t="shared" si="76"/>
        <v>2047</v>
      </c>
      <c r="AJ162" s="64">
        <f t="shared" si="76"/>
        <v>2048</v>
      </c>
      <c r="AK162" s="64">
        <f t="shared" si="76"/>
        <v>2049</v>
      </c>
      <c r="AL162" s="64">
        <f t="shared" si="76"/>
        <v>2050</v>
      </c>
      <c r="AM162" s="64">
        <f t="shared" si="76"/>
        <v>2051</v>
      </c>
      <c r="AN162" s="64">
        <f t="shared" si="76"/>
        <v>2052</v>
      </c>
      <c r="AO162" s="64">
        <f t="shared" si="76"/>
        <v>2053</v>
      </c>
      <c r="AP162" s="64">
        <f t="shared" si="76"/>
        <v>2054</v>
      </c>
      <c r="AQ162" s="64">
        <f t="shared" si="76"/>
        <v>2055</v>
      </c>
      <c r="AR162" s="64">
        <f t="shared" si="76"/>
        <v>2056</v>
      </c>
      <c r="AS162" s="64">
        <f t="shared" si="76"/>
        <v>2057</v>
      </c>
      <c r="AT162" s="64">
        <f t="shared" si="76"/>
        <v>2058</v>
      </c>
      <c r="AU162" s="64">
        <f t="shared" si="76"/>
        <v>2059</v>
      </c>
      <c r="AV162" s="64">
        <f t="shared" si="76"/>
        <v>2060</v>
      </c>
    </row>
    <row r="163" spans="2:48" hidden="1" outlineLevel="1" x14ac:dyDescent="0.25">
      <c r="B163" s="24">
        <f t="shared" ref="B163:C178" si="77">+B134</f>
        <v>1</v>
      </c>
      <c r="C163" s="45" t="str">
        <f t="shared" si="77"/>
        <v>Traffic Revenues</v>
      </c>
      <c r="D163" s="25"/>
      <c r="E163" s="25"/>
      <c r="F163" s="26"/>
      <c r="G163" s="27"/>
      <c r="H163" s="27">
        <v>0</v>
      </c>
      <c r="I163" s="27">
        <v>0</v>
      </c>
      <c r="J163" s="27">
        <v>0</v>
      </c>
      <c r="K163" s="27">
        <v>0</v>
      </c>
      <c r="L163" s="27">
        <v>0</v>
      </c>
      <c r="M163" s="27">
        <v>0</v>
      </c>
      <c r="N163" s="27">
        <v>0</v>
      </c>
      <c r="O163" s="27">
        <v>0</v>
      </c>
      <c r="P163" s="27">
        <v>0</v>
      </c>
      <c r="Q163" s="27">
        <v>0</v>
      </c>
      <c r="R163" s="27">
        <v>0</v>
      </c>
      <c r="S163" s="27">
        <v>0</v>
      </c>
      <c r="T163" s="27">
        <v>0</v>
      </c>
      <c r="U163" s="27">
        <v>0</v>
      </c>
      <c r="V163" s="27">
        <v>0</v>
      </c>
      <c r="W163" s="27">
        <v>0</v>
      </c>
      <c r="X163" s="27">
        <v>0</v>
      </c>
      <c r="Y163" s="27">
        <v>0</v>
      </c>
      <c r="Z163" s="27">
        <v>0</v>
      </c>
      <c r="AA163" s="27">
        <v>0</v>
      </c>
      <c r="AB163" s="27">
        <v>0</v>
      </c>
      <c r="AC163" s="27">
        <v>0</v>
      </c>
      <c r="AD163" s="27">
        <v>0</v>
      </c>
      <c r="AE163" s="27">
        <v>0</v>
      </c>
      <c r="AF163" s="27">
        <v>0</v>
      </c>
      <c r="AG163" s="27">
        <v>0</v>
      </c>
      <c r="AH163" s="27">
        <v>0</v>
      </c>
      <c r="AI163" s="27">
        <v>0</v>
      </c>
      <c r="AJ163" s="27">
        <v>0</v>
      </c>
      <c r="AK163" s="27">
        <v>0</v>
      </c>
      <c r="AL163" s="27">
        <v>0</v>
      </c>
      <c r="AM163" s="27">
        <v>0</v>
      </c>
      <c r="AN163" s="27">
        <v>0</v>
      </c>
      <c r="AO163" s="27">
        <v>0</v>
      </c>
      <c r="AP163" s="27">
        <v>0</v>
      </c>
      <c r="AQ163" s="27">
        <v>0</v>
      </c>
      <c r="AR163" s="27">
        <v>0</v>
      </c>
      <c r="AS163" s="27">
        <v>0</v>
      </c>
      <c r="AT163" s="27">
        <v>0</v>
      </c>
      <c r="AU163" s="27">
        <v>0</v>
      </c>
      <c r="AV163" s="27">
        <v>0</v>
      </c>
    </row>
    <row r="164" spans="2:48" hidden="1" outlineLevel="1" x14ac:dyDescent="0.25">
      <c r="B164" s="24">
        <f t="shared" si="77"/>
        <v>2</v>
      </c>
      <c r="C164" s="29" t="str">
        <f t="shared" si="77"/>
        <v>Revenues without traffic risk</v>
      </c>
      <c r="D164" s="29"/>
      <c r="E164" s="29"/>
      <c r="F164" s="17"/>
      <c r="G164" s="30"/>
      <c r="H164" s="30">
        <v>27162.217523695188</v>
      </c>
      <c r="I164" s="30">
        <v>37078.333153750544</v>
      </c>
      <c r="J164" s="30">
        <v>38220.508162030368</v>
      </c>
      <c r="K164" s="30">
        <v>39404.614747002153</v>
      </c>
      <c r="L164" s="30">
        <v>40635.266952805323</v>
      </c>
      <c r="M164" s="30">
        <v>41908.490994599531</v>
      </c>
      <c r="N164" s="30">
        <v>43228.150103793596</v>
      </c>
      <c r="O164" s="30">
        <v>40823.338796546195</v>
      </c>
      <c r="P164" s="30">
        <v>30644.061407607969</v>
      </c>
      <c r="Q164" s="30">
        <v>31654.368654716855</v>
      </c>
      <c r="R164" s="30">
        <v>32704.852884711672</v>
      </c>
      <c r="S164" s="30">
        <v>33797.356483906296</v>
      </c>
      <c r="T164" s="30">
        <v>34936.470011624951</v>
      </c>
      <c r="U164" s="30">
        <v>36118.513601383514</v>
      </c>
      <c r="V164" s="30">
        <v>37347.563629245</v>
      </c>
      <c r="W164" s="30">
        <v>38625.775658220962</v>
      </c>
      <c r="X164" s="30">
        <v>39958.520570523848</v>
      </c>
      <c r="Y164" s="30">
        <v>41341.492980241426</v>
      </c>
      <c r="Z164" s="30">
        <v>42779.462183257237</v>
      </c>
      <c r="AA164" s="30">
        <v>44274.950154393686</v>
      </c>
      <c r="AB164" s="30">
        <v>45834.240741370122</v>
      </c>
      <c r="AC164" s="30">
        <v>47452.296710381139</v>
      </c>
      <c r="AD164" s="30">
        <v>47337.27709432035</v>
      </c>
      <c r="AE164" s="30">
        <v>7848.7506113872369</v>
      </c>
      <c r="AF164" s="30">
        <v>0</v>
      </c>
      <c r="AG164" s="30">
        <v>0</v>
      </c>
      <c r="AH164" s="30">
        <v>0</v>
      </c>
      <c r="AI164" s="30">
        <v>0</v>
      </c>
      <c r="AJ164" s="30">
        <v>0</v>
      </c>
      <c r="AK164" s="30">
        <v>0</v>
      </c>
      <c r="AL164" s="30">
        <v>0</v>
      </c>
      <c r="AM164" s="30">
        <v>0</v>
      </c>
      <c r="AN164" s="30">
        <v>0</v>
      </c>
      <c r="AO164" s="30">
        <v>0</v>
      </c>
      <c r="AP164" s="30">
        <v>0</v>
      </c>
      <c r="AQ164" s="30">
        <v>0</v>
      </c>
      <c r="AR164" s="30">
        <v>0</v>
      </c>
      <c r="AS164" s="30">
        <v>0</v>
      </c>
      <c r="AT164" s="30">
        <v>0</v>
      </c>
      <c r="AU164" s="30">
        <v>0</v>
      </c>
      <c r="AV164" s="30">
        <v>0</v>
      </c>
    </row>
    <row r="165" spans="2:48" hidden="1" outlineLevel="1" x14ac:dyDescent="0.25">
      <c r="B165" s="24">
        <f t="shared" si="77"/>
        <v>3</v>
      </c>
      <c r="C165" s="29" t="str">
        <f t="shared" si="77"/>
        <v>Operating Costs</v>
      </c>
      <c r="D165" s="29"/>
      <c r="E165" s="29"/>
      <c r="F165" s="17"/>
      <c r="G165" s="30"/>
      <c r="H165" s="30">
        <v>-6478.2818059709061</v>
      </c>
      <c r="I165" s="30">
        <v>-13117.879477419299</v>
      </c>
      <c r="J165" s="30">
        <v>-13673.47963920133</v>
      </c>
      <c r="K165" s="30">
        <v>-13478.442654296738</v>
      </c>
      <c r="L165" s="30">
        <v>-12972.69553688612</v>
      </c>
      <c r="M165" s="30">
        <v>-12954.433162965117</v>
      </c>
      <c r="N165" s="30">
        <v>-13301.340241328924</v>
      </c>
      <c r="O165" s="30">
        <v>-11370.839213699122</v>
      </c>
      <c r="P165" s="30">
        <v>-12066.432888355241</v>
      </c>
      <c r="Q165" s="30">
        <v>-12549.090203889451</v>
      </c>
      <c r="R165" s="30">
        <v>-13051.053812045031</v>
      </c>
      <c r="S165" s="30">
        <v>-13573.095964526832</v>
      </c>
      <c r="T165" s="30">
        <v>-14117.536707519052</v>
      </c>
      <c r="U165" s="30">
        <v>-14682.238175819813</v>
      </c>
      <c r="V165" s="30">
        <v>-15269.527702852603</v>
      </c>
      <c r="W165" s="30">
        <v>-15880.30881096671</v>
      </c>
      <c r="X165" s="30">
        <v>-16517.295917709675</v>
      </c>
      <c r="Y165" s="30">
        <v>-17177.98775441806</v>
      </c>
      <c r="Z165" s="30">
        <v>-17865.107264594786</v>
      </c>
      <c r="AA165" s="30">
        <v>-18579.711555178579</v>
      </c>
      <c r="AB165" s="30">
        <v>-19324.976452009738</v>
      </c>
      <c r="AC165" s="30">
        <v>-20097.975510090131</v>
      </c>
      <c r="AD165" s="30">
        <v>-20901.894530493733</v>
      </c>
      <c r="AE165" s="30">
        <v>-3680.6628873312984</v>
      </c>
      <c r="AF165" s="30">
        <v>0</v>
      </c>
      <c r="AG165" s="30">
        <v>0</v>
      </c>
      <c r="AH165" s="30">
        <v>0</v>
      </c>
      <c r="AI165" s="30">
        <v>0</v>
      </c>
      <c r="AJ165" s="30">
        <v>0</v>
      </c>
      <c r="AK165" s="30">
        <v>0</v>
      </c>
      <c r="AL165" s="30">
        <v>0</v>
      </c>
      <c r="AM165" s="30">
        <v>0</v>
      </c>
      <c r="AN165" s="30">
        <v>0</v>
      </c>
      <c r="AO165" s="30">
        <v>0</v>
      </c>
      <c r="AP165" s="30">
        <v>0</v>
      </c>
      <c r="AQ165" s="30">
        <v>0</v>
      </c>
      <c r="AR165" s="30">
        <v>0</v>
      </c>
      <c r="AS165" s="30">
        <v>0</v>
      </c>
      <c r="AT165" s="30">
        <v>0</v>
      </c>
      <c r="AU165" s="30">
        <v>0</v>
      </c>
      <c r="AV165" s="30">
        <v>0</v>
      </c>
    </row>
    <row r="166" spans="2:48" hidden="1" outlineLevel="1" x14ac:dyDescent="0.25">
      <c r="B166" s="24">
        <f t="shared" si="77"/>
        <v>4</v>
      </c>
      <c r="C166" s="29" t="str">
        <f t="shared" si="77"/>
        <v>Investment &amp; Capex</v>
      </c>
      <c r="D166" s="29"/>
      <c r="E166" s="29"/>
      <c r="F166" s="17"/>
      <c r="G166" s="30"/>
      <c r="H166" s="30">
        <v>2871.6718918120364</v>
      </c>
      <c r="I166" s="30">
        <v>0</v>
      </c>
      <c r="J166" s="30">
        <v>0</v>
      </c>
      <c r="K166" s="30">
        <v>0</v>
      </c>
      <c r="L166" s="30">
        <v>0</v>
      </c>
      <c r="M166" s="30">
        <v>0</v>
      </c>
      <c r="N166" s="30">
        <v>0</v>
      </c>
      <c r="O166" s="30">
        <v>0</v>
      </c>
      <c r="P166" s="30">
        <v>0</v>
      </c>
      <c r="Q166" s="30">
        <v>0</v>
      </c>
      <c r="R166" s="30">
        <v>0</v>
      </c>
      <c r="S166" s="30">
        <v>0</v>
      </c>
      <c r="T166" s="30">
        <v>0</v>
      </c>
      <c r="U166" s="30">
        <v>0</v>
      </c>
      <c r="V166" s="30">
        <v>0</v>
      </c>
      <c r="W166" s="30">
        <v>0</v>
      </c>
      <c r="X166" s="30">
        <v>0</v>
      </c>
      <c r="Y166" s="30">
        <v>0</v>
      </c>
      <c r="Z166" s="30">
        <v>0</v>
      </c>
      <c r="AA166" s="30">
        <v>0</v>
      </c>
      <c r="AB166" s="30">
        <v>0</v>
      </c>
      <c r="AC166" s="30">
        <v>0</v>
      </c>
      <c r="AD166" s="30">
        <v>0</v>
      </c>
      <c r="AE166" s="30">
        <v>0</v>
      </c>
      <c r="AF166" s="30">
        <v>0</v>
      </c>
      <c r="AG166" s="30">
        <v>0</v>
      </c>
      <c r="AH166" s="30">
        <v>0</v>
      </c>
      <c r="AI166" s="30">
        <v>0</v>
      </c>
      <c r="AJ166" s="30">
        <v>0</v>
      </c>
      <c r="AK166" s="30">
        <v>0</v>
      </c>
      <c r="AL166" s="30">
        <v>0</v>
      </c>
      <c r="AM166" s="30">
        <v>0</v>
      </c>
      <c r="AN166" s="30">
        <v>0</v>
      </c>
      <c r="AO166" s="30">
        <v>0</v>
      </c>
      <c r="AP166" s="30">
        <v>0</v>
      </c>
      <c r="AQ166" s="30">
        <v>0</v>
      </c>
      <c r="AR166" s="30">
        <v>0</v>
      </c>
      <c r="AS166" s="30">
        <v>0</v>
      </c>
      <c r="AT166" s="30">
        <v>0</v>
      </c>
      <c r="AU166" s="30">
        <v>0</v>
      </c>
      <c r="AV166" s="30">
        <v>0</v>
      </c>
    </row>
    <row r="167" spans="2:48" hidden="1" outlineLevel="1" x14ac:dyDescent="0.25">
      <c r="B167" s="24">
        <f t="shared" si="77"/>
        <v>5</v>
      </c>
      <c r="C167" s="1" t="str">
        <f t="shared" si="77"/>
        <v>Maintenance Costs</v>
      </c>
      <c r="F167" s="31"/>
      <c r="G167" s="30"/>
      <c r="H167" s="30">
        <v>-2776.9134402602117</v>
      </c>
      <c r="I167" s="30">
        <v>-3502.0476475839746</v>
      </c>
      <c r="J167" s="30">
        <v>-3642.1295534873334</v>
      </c>
      <c r="K167" s="30">
        <v>-3787.8147356268273</v>
      </c>
      <c r="L167" s="30">
        <v>-3939.7506443075858</v>
      </c>
      <c r="M167" s="30">
        <v>-4097.3406700798896</v>
      </c>
      <c r="N167" s="30">
        <v>-4261.2342968830844</v>
      </c>
      <c r="O167" s="30">
        <v>-4431.6836687584109</v>
      </c>
      <c r="P167" s="30">
        <v>-4609.4462923802475</v>
      </c>
      <c r="Q167" s="30">
        <v>-4793.8241440754582</v>
      </c>
      <c r="R167" s="30">
        <v>-4985.5771098384776</v>
      </c>
      <c r="S167" s="30">
        <v>-5185.0001942320168</v>
      </c>
      <c r="T167" s="30">
        <v>-5392.9796681516136</v>
      </c>
      <c r="U167" s="30">
        <v>-5608.6988548776781</v>
      </c>
      <c r="V167" s="30">
        <v>-5833.0468090727845</v>
      </c>
      <c r="W167" s="30">
        <v>-6066.368681435697</v>
      </c>
      <c r="X167" s="30">
        <v>-6309.701394975581</v>
      </c>
      <c r="Y167" s="30">
        <v>-6562.0894507746061</v>
      </c>
      <c r="Z167" s="30">
        <v>-6824.5730288055893</v>
      </c>
      <c r="AA167" s="30">
        <v>-7097.5559499578148</v>
      </c>
      <c r="AB167" s="30">
        <v>-7382.251397844052</v>
      </c>
      <c r="AC167" s="30">
        <v>-7677.5414537578154</v>
      </c>
      <c r="AD167" s="30">
        <v>-7984.6431119081271</v>
      </c>
      <c r="AE167" s="30">
        <v>-1327.0404960785988</v>
      </c>
      <c r="AF167" s="30">
        <v>0</v>
      </c>
      <c r="AG167" s="30">
        <v>0</v>
      </c>
      <c r="AH167" s="30">
        <v>0</v>
      </c>
      <c r="AI167" s="30">
        <v>0</v>
      </c>
      <c r="AJ167" s="30">
        <v>0</v>
      </c>
      <c r="AK167" s="30">
        <v>0</v>
      </c>
      <c r="AL167" s="30">
        <v>0</v>
      </c>
      <c r="AM167" s="30">
        <v>0</v>
      </c>
      <c r="AN167" s="30">
        <v>0</v>
      </c>
      <c r="AO167" s="30">
        <v>0</v>
      </c>
      <c r="AP167" s="30">
        <v>0</v>
      </c>
      <c r="AQ167" s="30">
        <v>0</v>
      </c>
      <c r="AR167" s="30">
        <v>0</v>
      </c>
      <c r="AS167" s="30">
        <v>0</v>
      </c>
      <c r="AT167" s="30">
        <v>0</v>
      </c>
      <c r="AU167" s="30">
        <v>0</v>
      </c>
      <c r="AV167" s="30">
        <v>0</v>
      </c>
    </row>
    <row r="168" spans="2:48" hidden="1" outlineLevel="1" x14ac:dyDescent="0.25">
      <c r="B168" s="24">
        <f t="shared" si="77"/>
        <v>6</v>
      </c>
      <c r="C168" s="1" t="str">
        <f t="shared" si="77"/>
        <v>Working Capital</v>
      </c>
      <c r="F168" s="17"/>
      <c r="G168" s="30"/>
      <c r="H168" s="30">
        <v>0</v>
      </c>
      <c r="I168" s="30">
        <v>0</v>
      </c>
      <c r="J168" s="30">
        <v>0</v>
      </c>
      <c r="K168" s="30">
        <v>0</v>
      </c>
      <c r="L168" s="30">
        <v>0</v>
      </c>
      <c r="M168" s="30">
        <v>0</v>
      </c>
      <c r="N168" s="30">
        <v>0</v>
      </c>
      <c r="O168" s="30">
        <v>0</v>
      </c>
      <c r="P168" s="30">
        <v>0</v>
      </c>
      <c r="Q168" s="30">
        <v>0</v>
      </c>
      <c r="R168" s="30">
        <v>0</v>
      </c>
      <c r="S168" s="30">
        <v>0</v>
      </c>
      <c r="T168" s="30">
        <v>0</v>
      </c>
      <c r="U168" s="30">
        <v>0</v>
      </c>
      <c r="V168" s="30">
        <v>0</v>
      </c>
      <c r="W168" s="30">
        <v>0</v>
      </c>
      <c r="X168" s="30">
        <v>0</v>
      </c>
      <c r="Y168" s="30">
        <v>0</v>
      </c>
      <c r="Z168" s="30">
        <v>0</v>
      </c>
      <c r="AA168" s="30">
        <v>0</v>
      </c>
      <c r="AB168" s="30">
        <v>0</v>
      </c>
      <c r="AC168" s="30">
        <v>0</v>
      </c>
      <c r="AD168" s="30">
        <v>0</v>
      </c>
      <c r="AE168" s="30">
        <v>0</v>
      </c>
      <c r="AF168" s="30">
        <v>0</v>
      </c>
      <c r="AG168" s="30">
        <v>0</v>
      </c>
      <c r="AH168" s="30">
        <v>0</v>
      </c>
      <c r="AI168" s="30">
        <v>0</v>
      </c>
      <c r="AJ168" s="30">
        <v>0</v>
      </c>
      <c r="AK168" s="30">
        <v>0</v>
      </c>
      <c r="AL168" s="30">
        <v>0</v>
      </c>
      <c r="AM168" s="30">
        <v>0</v>
      </c>
      <c r="AN168" s="30">
        <v>0</v>
      </c>
      <c r="AO168" s="30">
        <v>0</v>
      </c>
      <c r="AP168" s="30">
        <v>0</v>
      </c>
      <c r="AQ168" s="30">
        <v>0</v>
      </c>
      <c r="AR168" s="30">
        <v>0</v>
      </c>
      <c r="AS168" s="30">
        <v>0</v>
      </c>
      <c r="AT168" s="30">
        <v>0</v>
      </c>
      <c r="AU168" s="30">
        <v>0</v>
      </c>
      <c r="AV168" s="30">
        <v>0</v>
      </c>
    </row>
    <row r="169" spans="2:48" hidden="1" outlineLevel="1" x14ac:dyDescent="0.25">
      <c r="B169" s="24">
        <f t="shared" si="77"/>
        <v>7</v>
      </c>
      <c r="C169" s="1" t="str">
        <f t="shared" si="77"/>
        <v>Reimbursement to the Grantor</v>
      </c>
      <c r="F169" s="31"/>
      <c r="G169" s="30"/>
      <c r="H169" s="30">
        <v>0</v>
      </c>
      <c r="I169" s="30">
        <v>0</v>
      </c>
      <c r="J169" s="30">
        <v>0</v>
      </c>
      <c r="K169" s="30">
        <v>0</v>
      </c>
      <c r="L169" s="30">
        <v>0</v>
      </c>
      <c r="M169" s="30">
        <v>0</v>
      </c>
      <c r="N169" s="30">
        <v>0</v>
      </c>
      <c r="O169" s="30">
        <v>0</v>
      </c>
      <c r="P169" s="30">
        <v>0</v>
      </c>
      <c r="Q169" s="30">
        <v>0</v>
      </c>
      <c r="R169" s="30">
        <v>0</v>
      </c>
      <c r="S169" s="30">
        <v>0</v>
      </c>
      <c r="T169" s="30">
        <v>0</v>
      </c>
      <c r="U169" s="30">
        <v>0</v>
      </c>
      <c r="V169" s="30">
        <v>0</v>
      </c>
      <c r="W169" s="30">
        <v>0</v>
      </c>
      <c r="X169" s="30">
        <v>0</v>
      </c>
      <c r="Y169" s="30">
        <v>0</v>
      </c>
      <c r="Z169" s="30">
        <v>0</v>
      </c>
      <c r="AA169" s="30">
        <v>0</v>
      </c>
      <c r="AB169" s="30">
        <v>0</v>
      </c>
      <c r="AC169" s="30">
        <v>0</v>
      </c>
      <c r="AD169" s="30">
        <v>0</v>
      </c>
      <c r="AE169" s="30">
        <v>0</v>
      </c>
      <c r="AF169" s="30">
        <v>0</v>
      </c>
      <c r="AG169" s="30">
        <v>0</v>
      </c>
      <c r="AH169" s="30">
        <v>0</v>
      </c>
      <c r="AI169" s="30">
        <v>0</v>
      </c>
      <c r="AJ169" s="30">
        <v>0</v>
      </c>
      <c r="AK169" s="30">
        <v>0</v>
      </c>
      <c r="AL169" s="30">
        <v>0</v>
      </c>
      <c r="AM169" s="30">
        <v>0</v>
      </c>
      <c r="AN169" s="30">
        <v>0</v>
      </c>
      <c r="AO169" s="30">
        <v>0</v>
      </c>
      <c r="AP169" s="30">
        <v>0</v>
      </c>
      <c r="AQ169" s="30">
        <v>0</v>
      </c>
      <c r="AR169" s="30">
        <v>0</v>
      </c>
      <c r="AS169" s="30">
        <v>0</v>
      </c>
      <c r="AT169" s="30">
        <v>0</v>
      </c>
      <c r="AU169" s="30">
        <v>0</v>
      </c>
      <c r="AV169" s="30">
        <v>0</v>
      </c>
    </row>
    <row r="170" spans="2:48" hidden="1" outlineLevel="1" x14ac:dyDescent="0.25">
      <c r="B170" s="24">
        <f t="shared" si="77"/>
        <v>8</v>
      </c>
      <c r="C170" s="1" t="str">
        <f t="shared" si="77"/>
        <v>Into / Out Operating Reserve Accounts</v>
      </c>
      <c r="F170" s="31"/>
      <c r="G170" s="32"/>
      <c r="H170" s="32">
        <v>0</v>
      </c>
      <c r="I170" s="32">
        <v>0</v>
      </c>
      <c r="J170" s="32">
        <v>0</v>
      </c>
      <c r="K170" s="32">
        <v>0</v>
      </c>
      <c r="L170" s="32">
        <v>0</v>
      </c>
      <c r="M170" s="32">
        <v>0</v>
      </c>
      <c r="N170" s="32">
        <v>0</v>
      </c>
      <c r="O170" s="32">
        <v>0</v>
      </c>
      <c r="P170" s="32">
        <v>0</v>
      </c>
      <c r="Q170" s="32">
        <v>0</v>
      </c>
      <c r="R170" s="32">
        <v>0</v>
      </c>
      <c r="S170" s="32">
        <v>0</v>
      </c>
      <c r="T170" s="32">
        <v>0</v>
      </c>
      <c r="U170" s="32">
        <v>0</v>
      </c>
      <c r="V170" s="32">
        <v>0</v>
      </c>
      <c r="W170" s="32">
        <v>0</v>
      </c>
      <c r="X170" s="32">
        <v>0</v>
      </c>
      <c r="Y170" s="32">
        <v>0</v>
      </c>
      <c r="Z170" s="32">
        <v>0</v>
      </c>
      <c r="AA170" s="32">
        <v>0</v>
      </c>
      <c r="AB170" s="32">
        <v>0</v>
      </c>
      <c r="AC170" s="32">
        <v>0</v>
      </c>
      <c r="AD170" s="32">
        <v>0</v>
      </c>
      <c r="AE170" s="32">
        <v>0</v>
      </c>
      <c r="AF170" s="32">
        <v>0</v>
      </c>
      <c r="AG170" s="32">
        <v>0</v>
      </c>
      <c r="AH170" s="32">
        <v>0</v>
      </c>
      <c r="AI170" s="32">
        <v>0</v>
      </c>
      <c r="AJ170" s="32">
        <v>0</v>
      </c>
      <c r="AK170" s="32">
        <v>0</v>
      </c>
      <c r="AL170" s="32">
        <v>0</v>
      </c>
      <c r="AM170" s="32">
        <v>0</v>
      </c>
      <c r="AN170" s="32">
        <v>0</v>
      </c>
      <c r="AO170" s="32">
        <v>0</v>
      </c>
      <c r="AP170" s="32">
        <v>0</v>
      </c>
      <c r="AQ170" s="32">
        <v>0</v>
      </c>
      <c r="AR170" s="32">
        <v>0</v>
      </c>
      <c r="AS170" s="32">
        <v>0</v>
      </c>
      <c r="AT170" s="32">
        <v>0</v>
      </c>
      <c r="AU170" s="32">
        <v>0</v>
      </c>
      <c r="AV170" s="32">
        <v>0</v>
      </c>
    </row>
    <row r="171" spans="2:48" hidden="1" outlineLevel="1" x14ac:dyDescent="0.25">
      <c r="B171" s="24">
        <f t="shared" si="77"/>
        <v>9</v>
      </c>
      <c r="C171" s="46" t="str">
        <f t="shared" si="77"/>
        <v>Operating Cash Flow</v>
      </c>
      <c r="E171" s="33"/>
      <c r="F171" s="33"/>
      <c r="G171" s="34"/>
      <c r="H171" s="34">
        <f t="shared" ref="H171:AV171" si="78">SUM(H163:H170)</f>
        <v>20778.694169276107</v>
      </c>
      <c r="I171" s="34">
        <f t="shared" si="78"/>
        <v>20458.406028747268</v>
      </c>
      <c r="J171" s="34">
        <f t="shared" si="78"/>
        <v>20904.898969341702</v>
      </c>
      <c r="K171" s="34">
        <f t="shared" si="78"/>
        <v>22138.357357078588</v>
      </c>
      <c r="L171" s="34">
        <f t="shared" si="78"/>
        <v>23722.820771611616</v>
      </c>
      <c r="M171" s="34">
        <f t="shared" si="78"/>
        <v>24856.717161554523</v>
      </c>
      <c r="N171" s="34">
        <f t="shared" si="78"/>
        <v>25665.575565581588</v>
      </c>
      <c r="O171" s="34">
        <f t="shared" si="78"/>
        <v>25020.81591408866</v>
      </c>
      <c r="P171" s="34">
        <f t="shared" si="78"/>
        <v>13968.182226872481</v>
      </c>
      <c r="Q171" s="34">
        <f t="shared" si="78"/>
        <v>14311.454306751948</v>
      </c>
      <c r="R171" s="34">
        <f t="shared" si="78"/>
        <v>14668.221962828162</v>
      </c>
      <c r="S171" s="34">
        <f t="shared" si="78"/>
        <v>15039.26032514745</v>
      </c>
      <c r="T171" s="34">
        <f t="shared" si="78"/>
        <v>15425.953635954287</v>
      </c>
      <c r="U171" s="34">
        <f t="shared" si="78"/>
        <v>15827.576570686022</v>
      </c>
      <c r="V171" s="34">
        <f t="shared" si="78"/>
        <v>16244.989117319612</v>
      </c>
      <c r="W171" s="34">
        <f t="shared" si="78"/>
        <v>16679.098165818556</v>
      </c>
      <c r="X171" s="34">
        <f t="shared" si="78"/>
        <v>17131.523257838591</v>
      </c>
      <c r="Y171" s="34">
        <f t="shared" si="78"/>
        <v>17601.415775048761</v>
      </c>
      <c r="Z171" s="34">
        <f t="shared" si="78"/>
        <v>18089.781889856862</v>
      </c>
      <c r="AA171" s="34">
        <f t="shared" si="78"/>
        <v>18597.682649257291</v>
      </c>
      <c r="AB171" s="34">
        <f t="shared" si="78"/>
        <v>19127.012891516333</v>
      </c>
      <c r="AC171" s="34">
        <f t="shared" si="78"/>
        <v>19676.779746533193</v>
      </c>
      <c r="AD171" s="34">
        <f t="shared" si="78"/>
        <v>18450.739451918489</v>
      </c>
      <c r="AE171" s="34">
        <f t="shared" si="78"/>
        <v>2841.0472279773394</v>
      </c>
      <c r="AF171" s="34">
        <f t="shared" si="78"/>
        <v>0</v>
      </c>
      <c r="AG171" s="34">
        <f t="shared" si="78"/>
        <v>0</v>
      </c>
      <c r="AH171" s="34">
        <f t="shared" si="78"/>
        <v>0</v>
      </c>
      <c r="AI171" s="34">
        <f t="shared" si="78"/>
        <v>0</v>
      </c>
      <c r="AJ171" s="34">
        <f t="shared" si="78"/>
        <v>0</v>
      </c>
      <c r="AK171" s="34">
        <f t="shared" si="78"/>
        <v>0</v>
      </c>
      <c r="AL171" s="34">
        <f t="shared" si="78"/>
        <v>0</v>
      </c>
      <c r="AM171" s="34">
        <f t="shared" si="78"/>
        <v>0</v>
      </c>
      <c r="AN171" s="34">
        <f t="shared" si="78"/>
        <v>0</v>
      </c>
      <c r="AO171" s="34">
        <f t="shared" si="78"/>
        <v>0</v>
      </c>
      <c r="AP171" s="34">
        <f t="shared" si="78"/>
        <v>0</v>
      </c>
      <c r="AQ171" s="34">
        <f t="shared" si="78"/>
        <v>0</v>
      </c>
      <c r="AR171" s="34">
        <f t="shared" si="78"/>
        <v>0</v>
      </c>
      <c r="AS171" s="34">
        <f t="shared" si="78"/>
        <v>0</v>
      </c>
      <c r="AT171" s="34">
        <f t="shared" si="78"/>
        <v>0</v>
      </c>
      <c r="AU171" s="34">
        <f t="shared" si="78"/>
        <v>0</v>
      </c>
      <c r="AV171" s="34">
        <f t="shared" si="78"/>
        <v>0</v>
      </c>
    </row>
    <row r="172" spans="2:48" hidden="1" outlineLevel="1" x14ac:dyDescent="0.25">
      <c r="B172" s="24">
        <f t="shared" si="77"/>
        <v>10</v>
      </c>
      <c r="C172" s="29" t="str">
        <f t="shared" si="77"/>
        <v>Taxes</v>
      </c>
      <c r="D172" s="29"/>
      <c r="E172" s="29"/>
      <c r="F172" s="17"/>
      <c r="G172" s="32"/>
      <c r="H172" s="32">
        <v>804.21846681818192</v>
      </c>
      <c r="I172" s="32">
        <v>0</v>
      </c>
      <c r="J172" s="32">
        <v>-1676.3558488909093</v>
      </c>
      <c r="K172" s="32">
        <v>-2599.073648168182</v>
      </c>
      <c r="L172" s="32">
        <v>-2629.0851654272733</v>
      </c>
      <c r="M172" s="32">
        <v>-2756.7992461155486</v>
      </c>
      <c r="N172" s="32">
        <v>-4193.8983886481828</v>
      </c>
      <c r="O172" s="32">
        <v>-4040.2703846964118</v>
      </c>
      <c r="P172" s="32">
        <v>-2661.4576293954542</v>
      </c>
      <c r="Q172" s="32">
        <v>-2630.2841661545453</v>
      </c>
      <c r="R172" s="32">
        <v>-3333.6880816090907</v>
      </c>
      <c r="S172" s="32">
        <v>-3549.416174209091</v>
      </c>
      <c r="T172" s="32">
        <v>-3557.8106585318187</v>
      </c>
      <c r="U172" s="32">
        <v>-3569.6321569363631</v>
      </c>
      <c r="V172" s="32">
        <v>-3520.7367878454543</v>
      </c>
      <c r="W172" s="32">
        <v>-3665.0464010590913</v>
      </c>
      <c r="X172" s="32">
        <v>-3768.0955134818182</v>
      </c>
      <c r="Y172" s="32">
        <v>-4033.9673126045454</v>
      </c>
      <c r="Z172" s="32">
        <v>-4207.2184232045465</v>
      </c>
      <c r="AA172" s="32">
        <v>-4306.1097121772727</v>
      </c>
      <c r="AB172" s="32">
        <v>-5263.4722827409096</v>
      </c>
      <c r="AC172" s="32">
        <v>-5550.7081466863647</v>
      </c>
      <c r="AD172" s="32">
        <v>-5174.7798692181823</v>
      </c>
      <c r="AE172" s="32">
        <v>0</v>
      </c>
      <c r="AF172" s="32">
        <v>0</v>
      </c>
      <c r="AG172" s="32">
        <v>0</v>
      </c>
      <c r="AH172" s="32">
        <v>0</v>
      </c>
      <c r="AI172" s="32">
        <v>0</v>
      </c>
      <c r="AJ172" s="32">
        <v>0</v>
      </c>
      <c r="AK172" s="32">
        <v>0</v>
      </c>
      <c r="AL172" s="32">
        <v>0</v>
      </c>
      <c r="AM172" s="32">
        <v>0</v>
      </c>
      <c r="AN172" s="32">
        <v>0</v>
      </c>
      <c r="AO172" s="32">
        <v>0</v>
      </c>
      <c r="AP172" s="32">
        <v>0</v>
      </c>
      <c r="AQ172" s="32">
        <v>0</v>
      </c>
      <c r="AR172" s="32">
        <v>0</v>
      </c>
      <c r="AS172" s="32">
        <v>0</v>
      </c>
      <c r="AT172" s="32">
        <v>0</v>
      </c>
      <c r="AU172" s="32">
        <v>0</v>
      </c>
      <c r="AV172" s="32">
        <v>0</v>
      </c>
    </row>
    <row r="173" spans="2:48" hidden="1" outlineLevel="1" x14ac:dyDescent="0.25">
      <c r="B173" s="24">
        <f t="shared" si="77"/>
        <v>11</v>
      </c>
      <c r="C173" s="29" t="str">
        <f t="shared" si="77"/>
        <v>Operating Cash Flow After Tax</v>
      </c>
      <c r="D173" s="29"/>
      <c r="E173" s="29"/>
      <c r="F173" s="17"/>
      <c r="G173" s="34"/>
      <c r="H173" s="34">
        <f t="shared" ref="H173:AV173" si="79">SUM(H171:H172)</f>
        <v>21582.91263609429</v>
      </c>
      <c r="I173" s="34">
        <f t="shared" si="79"/>
        <v>20458.406028747268</v>
      </c>
      <c r="J173" s="34">
        <f t="shared" si="79"/>
        <v>19228.543120450791</v>
      </c>
      <c r="K173" s="34">
        <f t="shared" si="79"/>
        <v>19539.283708910407</v>
      </c>
      <c r="L173" s="34">
        <f t="shared" si="79"/>
        <v>21093.735606184342</v>
      </c>
      <c r="M173" s="34">
        <f t="shared" si="79"/>
        <v>22099.917915438975</v>
      </c>
      <c r="N173" s="34">
        <f t="shared" si="79"/>
        <v>21471.677176933405</v>
      </c>
      <c r="O173" s="34">
        <f t="shared" si="79"/>
        <v>20980.54552939225</v>
      </c>
      <c r="P173" s="34">
        <f t="shared" si="79"/>
        <v>11306.724597477027</v>
      </c>
      <c r="Q173" s="34">
        <f t="shared" si="79"/>
        <v>11681.170140597402</v>
      </c>
      <c r="R173" s="34">
        <f t="shared" si="79"/>
        <v>11334.533881219071</v>
      </c>
      <c r="S173" s="34">
        <f t="shared" si="79"/>
        <v>11489.844150938359</v>
      </c>
      <c r="T173" s="34">
        <f t="shared" si="79"/>
        <v>11868.142977422469</v>
      </c>
      <c r="U173" s="34">
        <f t="shared" si="79"/>
        <v>12257.944413749659</v>
      </c>
      <c r="V173" s="34">
        <f t="shared" si="79"/>
        <v>12724.252329474159</v>
      </c>
      <c r="W173" s="34">
        <f t="shared" si="79"/>
        <v>13014.051764759464</v>
      </c>
      <c r="X173" s="34">
        <f t="shared" si="79"/>
        <v>13363.427744356773</v>
      </c>
      <c r="Y173" s="34">
        <f t="shared" si="79"/>
        <v>13567.448462444216</v>
      </c>
      <c r="Z173" s="34">
        <f t="shared" si="79"/>
        <v>13882.563466652315</v>
      </c>
      <c r="AA173" s="34">
        <f t="shared" si="79"/>
        <v>14291.572937080018</v>
      </c>
      <c r="AB173" s="34">
        <f t="shared" si="79"/>
        <v>13863.540608775424</v>
      </c>
      <c r="AC173" s="34">
        <f t="shared" si="79"/>
        <v>14126.071599846829</v>
      </c>
      <c r="AD173" s="34">
        <f t="shared" si="79"/>
        <v>13275.959582700307</v>
      </c>
      <c r="AE173" s="34">
        <f t="shared" si="79"/>
        <v>2841.0472279773394</v>
      </c>
      <c r="AF173" s="34">
        <f t="shared" si="79"/>
        <v>0</v>
      </c>
      <c r="AG173" s="34">
        <f t="shared" si="79"/>
        <v>0</v>
      </c>
      <c r="AH173" s="34">
        <f t="shared" si="79"/>
        <v>0</v>
      </c>
      <c r="AI173" s="34">
        <f t="shared" si="79"/>
        <v>0</v>
      </c>
      <c r="AJ173" s="34">
        <f t="shared" si="79"/>
        <v>0</v>
      </c>
      <c r="AK173" s="34">
        <f t="shared" si="79"/>
        <v>0</v>
      </c>
      <c r="AL173" s="34">
        <f t="shared" si="79"/>
        <v>0</v>
      </c>
      <c r="AM173" s="34">
        <f t="shared" si="79"/>
        <v>0</v>
      </c>
      <c r="AN173" s="34">
        <f t="shared" si="79"/>
        <v>0</v>
      </c>
      <c r="AO173" s="34">
        <f t="shared" si="79"/>
        <v>0</v>
      </c>
      <c r="AP173" s="34">
        <f t="shared" si="79"/>
        <v>0</v>
      </c>
      <c r="AQ173" s="34">
        <f t="shared" si="79"/>
        <v>0</v>
      </c>
      <c r="AR173" s="34">
        <f t="shared" si="79"/>
        <v>0</v>
      </c>
      <c r="AS173" s="34">
        <f t="shared" si="79"/>
        <v>0</v>
      </c>
      <c r="AT173" s="34">
        <f t="shared" si="79"/>
        <v>0</v>
      </c>
      <c r="AU173" s="34">
        <f t="shared" si="79"/>
        <v>0</v>
      </c>
      <c r="AV173" s="34">
        <f t="shared" si="79"/>
        <v>0</v>
      </c>
    </row>
    <row r="174" spans="2:48" hidden="1" outlineLevel="1" x14ac:dyDescent="0.25">
      <c r="B174" s="24">
        <f t="shared" si="77"/>
        <v>12</v>
      </c>
      <c r="C174" s="29" t="str">
        <f t="shared" si="77"/>
        <v>Debts - Drawdowns</v>
      </c>
      <c r="D174" s="29"/>
      <c r="E174" s="29"/>
      <c r="F174" s="17"/>
      <c r="G174" s="32"/>
      <c r="H174" s="32">
        <v>6676.627510203165</v>
      </c>
      <c r="I174" s="32">
        <v>0</v>
      </c>
      <c r="J174" s="32">
        <v>0</v>
      </c>
      <c r="K174" s="32">
        <v>0</v>
      </c>
      <c r="L174" s="32">
        <v>0</v>
      </c>
      <c r="M174" s="32">
        <v>0</v>
      </c>
      <c r="N174" s="32">
        <v>0</v>
      </c>
      <c r="O174" s="32">
        <v>0</v>
      </c>
      <c r="P174" s="32">
        <v>0</v>
      </c>
      <c r="Q174" s="32">
        <v>0</v>
      </c>
      <c r="R174" s="32">
        <v>0</v>
      </c>
      <c r="S174" s="32">
        <v>0</v>
      </c>
      <c r="T174" s="32">
        <v>0</v>
      </c>
      <c r="U174" s="32">
        <v>0</v>
      </c>
      <c r="V174" s="32">
        <v>0</v>
      </c>
      <c r="W174" s="32">
        <v>0</v>
      </c>
      <c r="X174" s="32">
        <v>0</v>
      </c>
      <c r="Y174" s="32">
        <v>0</v>
      </c>
      <c r="Z174" s="32">
        <v>0</v>
      </c>
      <c r="AA174" s="32">
        <v>0</v>
      </c>
      <c r="AB174" s="32">
        <v>0</v>
      </c>
      <c r="AC174" s="32">
        <v>0</v>
      </c>
      <c r="AD174" s="32">
        <v>0</v>
      </c>
      <c r="AE174" s="32">
        <v>0</v>
      </c>
      <c r="AF174" s="32">
        <v>0</v>
      </c>
      <c r="AG174" s="32">
        <v>0</v>
      </c>
      <c r="AH174" s="32">
        <v>0</v>
      </c>
      <c r="AI174" s="32">
        <v>0</v>
      </c>
      <c r="AJ174" s="32">
        <v>0</v>
      </c>
      <c r="AK174" s="32">
        <v>0</v>
      </c>
      <c r="AL174" s="32">
        <v>0</v>
      </c>
      <c r="AM174" s="32">
        <v>0</v>
      </c>
      <c r="AN174" s="32">
        <v>0</v>
      </c>
      <c r="AO174" s="32">
        <v>0</v>
      </c>
      <c r="AP174" s="32">
        <v>0</v>
      </c>
      <c r="AQ174" s="32">
        <v>0</v>
      </c>
      <c r="AR174" s="32">
        <v>0</v>
      </c>
      <c r="AS174" s="32">
        <v>0</v>
      </c>
      <c r="AT174" s="32">
        <v>0</v>
      </c>
      <c r="AU174" s="32">
        <v>0</v>
      </c>
      <c r="AV174" s="32">
        <v>0</v>
      </c>
    </row>
    <row r="175" spans="2:48" hidden="1" outlineLevel="1" x14ac:dyDescent="0.25">
      <c r="B175" s="24">
        <f t="shared" si="77"/>
        <v>13</v>
      </c>
      <c r="C175" s="29" t="str">
        <f t="shared" si="77"/>
        <v>Debts - Interests &amp; Fees</v>
      </c>
      <c r="D175" s="29"/>
      <c r="E175" s="29"/>
      <c r="F175" s="17"/>
      <c r="G175" s="32"/>
      <c r="H175" s="32">
        <v>-8196.729375298788</v>
      </c>
      <c r="I175" s="32">
        <v>-8763.7552307492551</v>
      </c>
      <c r="J175" s="32">
        <v>-8128.1460085408662</v>
      </c>
      <c r="K175" s="32">
        <v>-7434.3739766829531</v>
      </c>
      <c r="L175" s="32">
        <v>-6507.1154872479574</v>
      </c>
      <c r="M175" s="32">
        <v>-5514.4329156369286</v>
      </c>
      <c r="N175" s="32">
        <v>-4548.482854313741</v>
      </c>
      <c r="O175" s="32">
        <v>-3750.4622873081462</v>
      </c>
      <c r="P175" s="32">
        <v>-3616.4340008318172</v>
      </c>
      <c r="Q175" s="32">
        <v>-3451.9624836681814</v>
      </c>
      <c r="R175" s="32">
        <v>-3351.6904751727275</v>
      </c>
      <c r="S175" s="32">
        <v>-3207.5711631272725</v>
      </c>
      <c r="T175" s="32">
        <v>-3100.9407423818175</v>
      </c>
      <c r="U175" s="32">
        <v>-2975.8512360545451</v>
      </c>
      <c r="V175" s="32">
        <v>-2908.0518972545456</v>
      </c>
      <c r="W175" s="32">
        <v>-2528.0746208318192</v>
      </c>
      <c r="X175" s="32">
        <v>-2196.7134078272725</v>
      </c>
      <c r="Y175" s="32">
        <v>-1728.1320153409092</v>
      </c>
      <c r="Z175" s="32">
        <v>-1341.2377329409092</v>
      </c>
      <c r="AA175" s="32">
        <v>-1080.9752666454547</v>
      </c>
      <c r="AB175" s="32">
        <v>-765.56769328636381</v>
      </c>
      <c r="AC175" s="32">
        <v>-484.232297290909</v>
      </c>
      <c r="AD175" s="32">
        <v>-126.19496401363637</v>
      </c>
      <c r="AE175" s="32">
        <v>82.085844545454535</v>
      </c>
      <c r="AF175" s="32">
        <v>0</v>
      </c>
      <c r="AG175" s="32">
        <v>0</v>
      </c>
      <c r="AH175" s="32">
        <v>0</v>
      </c>
      <c r="AI175" s="32">
        <v>0</v>
      </c>
      <c r="AJ175" s="32">
        <v>0</v>
      </c>
      <c r="AK175" s="32">
        <v>0</v>
      </c>
      <c r="AL175" s="32">
        <v>0</v>
      </c>
      <c r="AM175" s="32">
        <v>0</v>
      </c>
      <c r="AN175" s="32">
        <v>0</v>
      </c>
      <c r="AO175" s="32">
        <v>0</v>
      </c>
      <c r="AP175" s="32">
        <v>0</v>
      </c>
      <c r="AQ175" s="32">
        <v>0</v>
      </c>
      <c r="AR175" s="32">
        <v>0</v>
      </c>
      <c r="AS175" s="32">
        <v>0</v>
      </c>
      <c r="AT175" s="32">
        <v>0</v>
      </c>
      <c r="AU175" s="32">
        <v>0</v>
      </c>
      <c r="AV175" s="32">
        <v>0</v>
      </c>
    </row>
    <row r="176" spans="2:48" hidden="1" outlineLevel="1" x14ac:dyDescent="0.25">
      <c r="B176" s="24">
        <f t="shared" si="77"/>
        <v>14</v>
      </c>
      <c r="C176" s="29" t="str">
        <f t="shared" si="77"/>
        <v>Debts - Repayment</v>
      </c>
      <c r="D176" s="29"/>
      <c r="E176" s="29"/>
      <c r="F176" s="17"/>
      <c r="G176" s="32"/>
      <c r="H176" s="32">
        <v>-8910.4718439153239</v>
      </c>
      <c r="I176" s="32">
        <v>-5068.9767170677451</v>
      </c>
      <c r="J176" s="32">
        <v>-5766.7947400726916</v>
      </c>
      <c r="K176" s="32">
        <v>-7187.7669833157188</v>
      </c>
      <c r="L176" s="32">
        <v>-8329.681158876263</v>
      </c>
      <c r="M176" s="32">
        <v>-8392.517928144398</v>
      </c>
      <c r="N176" s="32">
        <v>-9399.4303389786928</v>
      </c>
      <c r="O176" s="32">
        <v>-3023.0140921428165</v>
      </c>
      <c r="P176" s="32">
        <v>-1168.244460832989</v>
      </c>
      <c r="Q176" s="32">
        <v>-1324.4031634511709</v>
      </c>
      <c r="R176" s="32">
        <v>-1473.3558542193528</v>
      </c>
      <c r="S176" s="32">
        <v>-1639.1754344466256</v>
      </c>
      <c r="T176" s="32">
        <v>-1821.2356897375346</v>
      </c>
      <c r="U176" s="32">
        <v>-2034.6389287920802</v>
      </c>
      <c r="V176" s="32">
        <v>-2236.685776228444</v>
      </c>
      <c r="W176" s="32">
        <v>-2506.399429923898</v>
      </c>
      <c r="X176" s="32">
        <v>-2780.3251847466254</v>
      </c>
      <c r="Y176" s="32">
        <v>-3100.1431935966257</v>
      </c>
      <c r="Z176" s="32">
        <v>-3452.868843723898</v>
      </c>
      <c r="AA176" s="32">
        <v>-3837.9957922920798</v>
      </c>
      <c r="AB176" s="32">
        <v>-4254.8201806511706</v>
      </c>
      <c r="AC176" s="32">
        <v>-4744.2264893738975</v>
      </c>
      <c r="AD176" s="32">
        <v>-3455.7045402780536</v>
      </c>
      <c r="AE176" s="32">
        <v>0</v>
      </c>
      <c r="AF176" s="32">
        <v>0</v>
      </c>
      <c r="AG176" s="32">
        <v>0</v>
      </c>
      <c r="AH176" s="32">
        <v>0</v>
      </c>
      <c r="AI176" s="32">
        <v>0</v>
      </c>
      <c r="AJ176" s="32">
        <v>0</v>
      </c>
      <c r="AK176" s="32">
        <v>0</v>
      </c>
      <c r="AL176" s="32">
        <v>0</v>
      </c>
      <c r="AM176" s="32">
        <v>0</v>
      </c>
      <c r="AN176" s="32">
        <v>0</v>
      </c>
      <c r="AO176" s="32">
        <v>0</v>
      </c>
      <c r="AP176" s="32">
        <v>0</v>
      </c>
      <c r="AQ176" s="32">
        <v>0</v>
      </c>
      <c r="AR176" s="32">
        <v>0</v>
      </c>
      <c r="AS176" s="32">
        <v>0</v>
      </c>
      <c r="AT176" s="32">
        <v>0</v>
      </c>
      <c r="AU176" s="32">
        <v>0</v>
      </c>
      <c r="AV176" s="32">
        <v>0</v>
      </c>
    </row>
    <row r="177" spans="1:48" hidden="1" outlineLevel="1" x14ac:dyDescent="0.25">
      <c r="B177" s="24">
        <f t="shared" si="77"/>
        <v>15</v>
      </c>
      <c r="C177" s="29" t="str">
        <f t="shared" si="77"/>
        <v>Into / Out DSRA</v>
      </c>
      <c r="D177" s="29"/>
      <c r="E177" s="29"/>
      <c r="F177" s="17"/>
      <c r="G177" s="32"/>
      <c r="H177" s="32">
        <v>-1768.602992643494</v>
      </c>
      <c r="I177" s="32">
        <v>-45.272394074550796</v>
      </c>
      <c r="J177" s="32">
        <v>-73.795967470914292</v>
      </c>
      <c r="K177" s="32">
        <v>-212.65026421966422</v>
      </c>
      <c r="L177" s="32">
        <v>615.83358715150359</v>
      </c>
      <c r="M177" s="32">
        <v>-34.706583955819781</v>
      </c>
      <c r="N177" s="32">
        <v>230.41192419236864</v>
      </c>
      <c r="O177" s="32">
        <v>2085.3351977383627</v>
      </c>
      <c r="P177" s="32">
        <v>0</v>
      </c>
      <c r="Q177" s="32">
        <v>0</v>
      </c>
      <c r="R177" s="32">
        <v>0</v>
      </c>
      <c r="S177" s="32">
        <v>0</v>
      </c>
      <c r="T177" s="32">
        <v>0</v>
      </c>
      <c r="U177" s="32">
        <v>0</v>
      </c>
      <c r="V177" s="32">
        <v>0</v>
      </c>
      <c r="W177" s="32">
        <v>0</v>
      </c>
      <c r="X177" s="32">
        <v>0</v>
      </c>
      <c r="Y177" s="32">
        <v>0</v>
      </c>
      <c r="Z177" s="32">
        <v>0</v>
      </c>
      <c r="AA177" s="32">
        <v>0</v>
      </c>
      <c r="AB177" s="32">
        <v>0</v>
      </c>
      <c r="AC177" s="32">
        <v>0</v>
      </c>
      <c r="AD177" s="32">
        <v>1797.4209682822084</v>
      </c>
      <c r="AE177" s="32">
        <v>0</v>
      </c>
      <c r="AF177" s="32">
        <v>0</v>
      </c>
      <c r="AG177" s="32">
        <v>0</v>
      </c>
      <c r="AH177" s="32">
        <v>0</v>
      </c>
      <c r="AI177" s="32">
        <v>0</v>
      </c>
      <c r="AJ177" s="32">
        <v>0</v>
      </c>
      <c r="AK177" s="32">
        <v>0</v>
      </c>
      <c r="AL177" s="32">
        <v>0</v>
      </c>
      <c r="AM177" s="32">
        <v>0</v>
      </c>
      <c r="AN177" s="32">
        <v>0</v>
      </c>
      <c r="AO177" s="32">
        <v>0</v>
      </c>
      <c r="AP177" s="32">
        <v>0</v>
      </c>
      <c r="AQ177" s="32">
        <v>0</v>
      </c>
      <c r="AR177" s="32">
        <v>0</v>
      </c>
      <c r="AS177" s="32">
        <v>0</v>
      </c>
      <c r="AT177" s="32">
        <v>0</v>
      </c>
      <c r="AU177" s="32">
        <v>0</v>
      </c>
      <c r="AV177" s="32">
        <v>0</v>
      </c>
    </row>
    <row r="178" spans="1:48" hidden="1" outlineLevel="1" x14ac:dyDescent="0.25">
      <c r="B178" s="24">
        <f t="shared" si="77"/>
        <v>16</v>
      </c>
      <c r="C178" s="47" t="str">
        <f t="shared" si="77"/>
        <v>Free Cash Flow To Equity</v>
      </c>
      <c r="D178" s="29"/>
      <c r="E178" s="29"/>
      <c r="F178" s="17"/>
      <c r="G178" s="34"/>
      <c r="H178" s="34">
        <f t="shared" ref="H178:AV178" si="80">SUM(H173:H177)</f>
        <v>9383.7359344398465</v>
      </c>
      <c r="I178" s="34">
        <f t="shared" si="80"/>
        <v>6580.4016868557164</v>
      </c>
      <c r="J178" s="34">
        <f t="shared" si="80"/>
        <v>5259.8064043663198</v>
      </c>
      <c r="K178" s="34">
        <f t="shared" si="80"/>
        <v>4704.4924846920712</v>
      </c>
      <c r="L178" s="34">
        <f t="shared" si="80"/>
        <v>6872.7725472116263</v>
      </c>
      <c r="M178" s="34">
        <f t="shared" si="80"/>
        <v>8158.2604877018293</v>
      </c>
      <c r="N178" s="34">
        <f t="shared" si="80"/>
        <v>7754.1759078333398</v>
      </c>
      <c r="O178" s="34">
        <f t="shared" si="80"/>
        <v>16292.404347679649</v>
      </c>
      <c r="P178" s="34">
        <f t="shared" si="80"/>
        <v>6522.0461358122202</v>
      </c>
      <c r="Q178" s="34">
        <f t="shared" si="80"/>
        <v>6904.8044934780492</v>
      </c>
      <c r="R178" s="34">
        <f t="shared" si="80"/>
        <v>6509.487551826991</v>
      </c>
      <c r="S178" s="34">
        <f t="shared" si="80"/>
        <v>6643.0975533644623</v>
      </c>
      <c r="T178" s="34">
        <f t="shared" si="80"/>
        <v>6945.9665453031166</v>
      </c>
      <c r="U178" s="34">
        <f t="shared" si="80"/>
        <v>7247.4542489030346</v>
      </c>
      <c r="V178" s="34">
        <f t="shared" si="80"/>
        <v>7579.51465599117</v>
      </c>
      <c r="W178" s="34">
        <f t="shared" si="80"/>
        <v>7979.5777140037462</v>
      </c>
      <c r="X178" s="34">
        <f t="shared" si="80"/>
        <v>8386.3891517828761</v>
      </c>
      <c r="Y178" s="34">
        <f t="shared" si="80"/>
        <v>8739.1732535066803</v>
      </c>
      <c r="Z178" s="34">
        <f t="shared" si="80"/>
        <v>9088.4568899875067</v>
      </c>
      <c r="AA178" s="34">
        <f t="shared" si="80"/>
        <v>9372.6018781424827</v>
      </c>
      <c r="AB178" s="34">
        <f t="shared" si="80"/>
        <v>8843.1527348378877</v>
      </c>
      <c r="AC178" s="34">
        <f t="shared" si="80"/>
        <v>8897.6128131820224</v>
      </c>
      <c r="AD178" s="34">
        <f t="shared" si="80"/>
        <v>11491.481046690824</v>
      </c>
      <c r="AE178" s="34">
        <f t="shared" si="80"/>
        <v>2923.133072522794</v>
      </c>
      <c r="AF178" s="34">
        <f t="shared" si="80"/>
        <v>0</v>
      </c>
      <c r="AG178" s="34">
        <f t="shared" si="80"/>
        <v>0</v>
      </c>
      <c r="AH178" s="34">
        <f t="shared" si="80"/>
        <v>0</v>
      </c>
      <c r="AI178" s="34">
        <f t="shared" si="80"/>
        <v>0</v>
      </c>
      <c r="AJ178" s="34">
        <f t="shared" si="80"/>
        <v>0</v>
      </c>
      <c r="AK178" s="34">
        <f t="shared" si="80"/>
        <v>0</v>
      </c>
      <c r="AL178" s="34">
        <f t="shared" si="80"/>
        <v>0</v>
      </c>
      <c r="AM178" s="34">
        <f t="shared" si="80"/>
        <v>0</v>
      </c>
      <c r="AN178" s="34">
        <f t="shared" si="80"/>
        <v>0</v>
      </c>
      <c r="AO178" s="34">
        <f t="shared" si="80"/>
        <v>0</v>
      </c>
      <c r="AP178" s="34">
        <f t="shared" si="80"/>
        <v>0</v>
      </c>
      <c r="AQ178" s="34">
        <f t="shared" si="80"/>
        <v>0</v>
      </c>
      <c r="AR178" s="34">
        <f t="shared" si="80"/>
        <v>0</v>
      </c>
      <c r="AS178" s="34">
        <f t="shared" si="80"/>
        <v>0</v>
      </c>
      <c r="AT178" s="34">
        <f t="shared" si="80"/>
        <v>0</v>
      </c>
      <c r="AU178" s="34">
        <f t="shared" si="80"/>
        <v>0</v>
      </c>
      <c r="AV178" s="34">
        <f t="shared" si="80"/>
        <v>0</v>
      </c>
    </row>
    <row r="179" spans="1:48" hidden="1" outlineLevel="1" x14ac:dyDescent="0.25">
      <c r="B179" s="24">
        <f t="shared" ref="B179:C183" si="81">+B150</f>
        <v>17</v>
      </c>
      <c r="C179" s="29" t="str">
        <f t="shared" si="81"/>
        <v xml:space="preserve">Shareholder Loans </v>
      </c>
      <c r="D179" s="29"/>
      <c r="E179" s="29"/>
      <c r="F179" s="17"/>
      <c r="G179" s="32"/>
      <c r="H179" s="32">
        <v>-8174.3408053990916</v>
      </c>
      <c r="I179" s="32">
        <v>-6580.4016866659085</v>
      </c>
      <c r="J179" s="32">
        <v>-3975.2564119745448</v>
      </c>
      <c r="K179" s="32">
        <v>-5.7650853787808131E-13</v>
      </c>
      <c r="L179" s="32">
        <v>-1819.9569752523437</v>
      </c>
      <c r="M179" s="32">
        <v>-2751.4200226373032</v>
      </c>
      <c r="N179" s="32">
        <v>-1984.4365955193009</v>
      </c>
      <c r="O179" s="32">
        <v>-4269.1026963331806</v>
      </c>
      <c r="P179" s="32">
        <v>4.9415017532406968E-13</v>
      </c>
      <c r="Q179" s="32">
        <v>0</v>
      </c>
      <c r="R179" s="32">
        <v>0</v>
      </c>
      <c r="S179" s="32">
        <v>0</v>
      </c>
      <c r="T179" s="32">
        <v>0</v>
      </c>
      <c r="U179" s="32">
        <v>0</v>
      </c>
      <c r="V179" s="32">
        <v>0</v>
      </c>
      <c r="W179" s="32">
        <v>0</v>
      </c>
      <c r="X179" s="32">
        <v>0</v>
      </c>
      <c r="Y179" s="32">
        <v>0</v>
      </c>
      <c r="Z179" s="32">
        <v>0</v>
      </c>
      <c r="AA179" s="32">
        <v>0</v>
      </c>
      <c r="AB179" s="32">
        <v>0</v>
      </c>
      <c r="AC179" s="32">
        <v>0</v>
      </c>
      <c r="AD179" s="32">
        <v>0</v>
      </c>
      <c r="AE179" s="32">
        <v>0</v>
      </c>
      <c r="AF179" s="32">
        <v>0</v>
      </c>
      <c r="AG179" s="32">
        <v>0</v>
      </c>
      <c r="AH179" s="32">
        <v>0</v>
      </c>
      <c r="AI179" s="32">
        <v>0</v>
      </c>
      <c r="AJ179" s="32">
        <v>0</v>
      </c>
      <c r="AK179" s="32">
        <v>0</v>
      </c>
      <c r="AL179" s="32">
        <v>0</v>
      </c>
      <c r="AM179" s="32">
        <v>0</v>
      </c>
      <c r="AN179" s="32">
        <v>0</v>
      </c>
      <c r="AO179" s="32">
        <v>0</v>
      </c>
      <c r="AP179" s="32">
        <v>0</v>
      </c>
      <c r="AQ179" s="32">
        <v>0</v>
      </c>
      <c r="AR179" s="32">
        <v>0</v>
      </c>
      <c r="AS179" s="32">
        <v>0</v>
      </c>
      <c r="AT179" s="32">
        <v>0</v>
      </c>
      <c r="AU179" s="32">
        <v>0</v>
      </c>
      <c r="AV179" s="32">
        <v>0</v>
      </c>
    </row>
    <row r="180" spans="1:48" hidden="1" outlineLevel="1" x14ac:dyDescent="0.25">
      <c r="B180" s="24">
        <f t="shared" si="81"/>
        <v>18</v>
      </c>
      <c r="C180" s="29" t="str">
        <f t="shared" si="81"/>
        <v>Distributions to Shareholders</v>
      </c>
      <c r="D180" s="29"/>
      <c r="E180" s="29"/>
      <c r="F180" s="17"/>
      <c r="G180" s="32"/>
      <c r="H180" s="32">
        <v>0</v>
      </c>
      <c r="I180" s="32">
        <v>0</v>
      </c>
      <c r="J180" s="32">
        <v>-1284.5499924899284</v>
      </c>
      <c r="K180" s="32">
        <v>-4704.4924846920721</v>
      </c>
      <c r="L180" s="32">
        <v>-5052.8155719592851</v>
      </c>
      <c r="M180" s="32">
        <v>-5406.840465064528</v>
      </c>
      <c r="N180" s="32">
        <v>-5769.7393123140346</v>
      </c>
      <c r="O180" s="32">
        <v>-12203.623904528285</v>
      </c>
      <c r="P180" s="32">
        <v>-6522.046135812222</v>
      </c>
      <c r="Q180" s="32">
        <v>-6904.8044934780492</v>
      </c>
      <c r="R180" s="32">
        <v>-6509.4875518270001</v>
      </c>
      <c r="S180" s="32">
        <v>-6643.0975533644614</v>
      </c>
      <c r="T180" s="32">
        <v>-6945.9665453031157</v>
      </c>
      <c r="U180" s="32">
        <v>-7247.4542489030291</v>
      </c>
      <c r="V180" s="32">
        <v>-7579.5146559911682</v>
      </c>
      <c r="W180" s="32">
        <v>-7979.577714003748</v>
      </c>
      <c r="X180" s="32">
        <v>-8386.3891517828706</v>
      </c>
      <c r="Y180" s="32">
        <v>-8739.1732535066822</v>
      </c>
      <c r="Z180" s="32">
        <v>-9088.456889987503</v>
      </c>
      <c r="AA180" s="32">
        <v>-9372.6018781424864</v>
      </c>
      <c r="AB180" s="32">
        <v>-8843.1527348378931</v>
      </c>
      <c r="AC180" s="32">
        <v>-8897.6128131820296</v>
      </c>
      <c r="AD180" s="32">
        <v>-8903.7888647031159</v>
      </c>
      <c r="AE180" s="32">
        <v>0</v>
      </c>
      <c r="AF180" s="32">
        <v>0</v>
      </c>
      <c r="AG180" s="32">
        <v>0</v>
      </c>
      <c r="AH180" s="32">
        <v>0</v>
      </c>
      <c r="AI180" s="32">
        <v>0</v>
      </c>
      <c r="AJ180" s="32">
        <v>0</v>
      </c>
      <c r="AK180" s="32">
        <v>0</v>
      </c>
      <c r="AL180" s="32">
        <v>0</v>
      </c>
      <c r="AM180" s="32">
        <v>0</v>
      </c>
      <c r="AN180" s="32">
        <v>0</v>
      </c>
      <c r="AO180" s="32">
        <v>0</v>
      </c>
      <c r="AP180" s="32">
        <v>0</v>
      </c>
      <c r="AQ180" s="32">
        <v>0</v>
      </c>
      <c r="AR180" s="32">
        <v>0</v>
      </c>
      <c r="AS180" s="32">
        <v>0</v>
      </c>
      <c r="AT180" s="32">
        <v>0</v>
      </c>
      <c r="AU180" s="32">
        <v>0</v>
      </c>
      <c r="AV180" s="32">
        <v>0</v>
      </c>
    </row>
    <row r="181" spans="1:48" hidden="1" outlineLevel="1" x14ac:dyDescent="0.25">
      <c r="B181" s="24">
        <f t="shared" si="81"/>
        <v>19</v>
      </c>
      <c r="C181" s="29" t="str">
        <f t="shared" si="81"/>
        <v>Equity</v>
      </c>
      <c r="D181" s="29"/>
      <c r="E181" s="29"/>
      <c r="F181" s="35"/>
      <c r="G181" s="32"/>
      <c r="H181" s="32">
        <v>-1306.3244550000002</v>
      </c>
      <c r="I181" s="32">
        <v>0</v>
      </c>
      <c r="J181" s="32">
        <v>0</v>
      </c>
      <c r="K181" s="32">
        <v>0</v>
      </c>
      <c r="L181" s="32">
        <v>0</v>
      </c>
      <c r="M181" s="32">
        <v>0</v>
      </c>
      <c r="N181" s="32">
        <v>0</v>
      </c>
      <c r="O181" s="32">
        <v>180.32225318181818</v>
      </c>
      <c r="P181" s="32">
        <v>0</v>
      </c>
      <c r="Q181" s="32">
        <v>0</v>
      </c>
      <c r="R181" s="32">
        <v>0</v>
      </c>
      <c r="S181" s="32">
        <v>0</v>
      </c>
      <c r="T181" s="32">
        <v>0</v>
      </c>
      <c r="U181" s="32">
        <v>0</v>
      </c>
      <c r="V181" s="32">
        <v>0</v>
      </c>
      <c r="W181" s="32">
        <v>0</v>
      </c>
      <c r="X181" s="32">
        <v>0</v>
      </c>
      <c r="Y181" s="32">
        <v>0</v>
      </c>
      <c r="Z181" s="32">
        <v>0</v>
      </c>
      <c r="AA181" s="32">
        <v>0</v>
      </c>
      <c r="AB181" s="32">
        <v>0</v>
      </c>
      <c r="AC181" s="32">
        <v>0</v>
      </c>
      <c r="AD181" s="32">
        <v>0</v>
      </c>
      <c r="AE181" s="32">
        <v>-5742.6434367611919</v>
      </c>
      <c r="AF181" s="32">
        <v>0</v>
      </c>
      <c r="AG181" s="32">
        <v>0</v>
      </c>
      <c r="AH181" s="32">
        <v>0</v>
      </c>
      <c r="AI181" s="32">
        <v>0</v>
      </c>
      <c r="AJ181" s="32">
        <v>0</v>
      </c>
      <c r="AK181" s="32">
        <v>0</v>
      </c>
      <c r="AL181" s="32">
        <v>0</v>
      </c>
      <c r="AM181" s="32">
        <v>0</v>
      </c>
      <c r="AN181" s="32">
        <v>0</v>
      </c>
      <c r="AO181" s="32">
        <v>0</v>
      </c>
      <c r="AP181" s="32">
        <v>0</v>
      </c>
      <c r="AQ181" s="32">
        <v>0</v>
      </c>
      <c r="AR181" s="32">
        <v>0</v>
      </c>
      <c r="AS181" s="32">
        <v>0</v>
      </c>
      <c r="AT181" s="32">
        <v>0</v>
      </c>
      <c r="AU181" s="32">
        <v>0</v>
      </c>
      <c r="AV181" s="32">
        <v>0</v>
      </c>
    </row>
    <row r="182" spans="1:48" hidden="1" outlineLevel="1" x14ac:dyDescent="0.25">
      <c r="B182" s="24">
        <f t="shared" si="81"/>
        <v>20</v>
      </c>
      <c r="C182" s="48" t="str">
        <f t="shared" si="81"/>
        <v>Net Cash Flow</v>
      </c>
      <c r="E182" s="36"/>
      <c r="F182" s="36"/>
      <c r="G182" s="34"/>
      <c r="H182" s="34">
        <f t="shared" ref="H182:AV182" si="82">SUM(H178:H181)</f>
        <v>-96.929325959245261</v>
      </c>
      <c r="I182" s="34">
        <f t="shared" si="82"/>
        <v>1.8980790628120303E-7</v>
      </c>
      <c r="J182" s="34">
        <f t="shared" si="82"/>
        <v>-9.8153350336360745E-8</v>
      </c>
      <c r="K182" s="34">
        <f t="shared" si="82"/>
        <v>-1.8189894035458565E-12</v>
      </c>
      <c r="L182" s="34">
        <f t="shared" si="82"/>
        <v>-2.7284841053187847E-12</v>
      </c>
      <c r="M182" s="34">
        <f t="shared" si="82"/>
        <v>-1.8189894035458565E-12</v>
      </c>
      <c r="N182" s="34">
        <f t="shared" si="82"/>
        <v>4.5474735088646412E-12</v>
      </c>
      <c r="O182" s="34">
        <f t="shared" si="82"/>
        <v>8.2422957348171622E-13</v>
      </c>
      <c r="P182" s="34">
        <f t="shared" si="82"/>
        <v>-9.0949470177292824E-13</v>
      </c>
      <c r="Q182" s="34">
        <f t="shared" si="82"/>
        <v>0</v>
      </c>
      <c r="R182" s="34">
        <f t="shared" si="82"/>
        <v>-9.0949470177292824E-12</v>
      </c>
      <c r="S182" s="34">
        <f t="shared" si="82"/>
        <v>9.0949470177292824E-13</v>
      </c>
      <c r="T182" s="34">
        <f t="shared" si="82"/>
        <v>9.0949470177292824E-13</v>
      </c>
      <c r="U182" s="34">
        <f t="shared" si="82"/>
        <v>5.4569682106375694E-12</v>
      </c>
      <c r="V182" s="34">
        <f t="shared" si="82"/>
        <v>1.8189894035458565E-12</v>
      </c>
      <c r="W182" s="34">
        <f t="shared" si="82"/>
        <v>-1.8189894035458565E-12</v>
      </c>
      <c r="X182" s="34">
        <f t="shared" si="82"/>
        <v>5.4569682106375694E-12</v>
      </c>
      <c r="Y182" s="34">
        <f t="shared" si="82"/>
        <v>-1.8189894035458565E-12</v>
      </c>
      <c r="Z182" s="34">
        <f t="shared" si="82"/>
        <v>3.637978807091713E-12</v>
      </c>
      <c r="AA182" s="34">
        <f t="shared" si="82"/>
        <v>-3.637978807091713E-12</v>
      </c>
      <c r="AB182" s="34">
        <f t="shared" si="82"/>
        <v>-5.4569682106375694E-12</v>
      </c>
      <c r="AC182" s="34">
        <f t="shared" si="82"/>
        <v>-7.2759576141834259E-12</v>
      </c>
      <c r="AD182" s="34">
        <f t="shared" si="82"/>
        <v>2587.692181987708</v>
      </c>
      <c r="AE182" s="34">
        <f t="shared" si="82"/>
        <v>-2819.5103642383979</v>
      </c>
      <c r="AF182" s="34">
        <f t="shared" si="82"/>
        <v>0</v>
      </c>
      <c r="AG182" s="34">
        <f t="shared" si="82"/>
        <v>0</v>
      </c>
      <c r="AH182" s="34">
        <f t="shared" si="82"/>
        <v>0</v>
      </c>
      <c r="AI182" s="34">
        <f t="shared" si="82"/>
        <v>0</v>
      </c>
      <c r="AJ182" s="34">
        <f t="shared" si="82"/>
        <v>0</v>
      </c>
      <c r="AK182" s="34">
        <f t="shared" si="82"/>
        <v>0</v>
      </c>
      <c r="AL182" s="34">
        <f t="shared" si="82"/>
        <v>0</v>
      </c>
      <c r="AM182" s="34">
        <f t="shared" si="82"/>
        <v>0</v>
      </c>
      <c r="AN182" s="34">
        <f t="shared" si="82"/>
        <v>0</v>
      </c>
      <c r="AO182" s="34">
        <f t="shared" si="82"/>
        <v>0</v>
      </c>
      <c r="AP182" s="34">
        <f t="shared" si="82"/>
        <v>0</v>
      </c>
      <c r="AQ182" s="34">
        <f t="shared" si="82"/>
        <v>0</v>
      </c>
      <c r="AR182" s="34">
        <f t="shared" si="82"/>
        <v>0</v>
      </c>
      <c r="AS182" s="34">
        <f t="shared" si="82"/>
        <v>0</v>
      </c>
      <c r="AT182" s="34">
        <f t="shared" si="82"/>
        <v>0</v>
      </c>
      <c r="AU182" s="34">
        <f t="shared" si="82"/>
        <v>0</v>
      </c>
      <c r="AV182" s="34">
        <f t="shared" si="82"/>
        <v>0</v>
      </c>
    </row>
    <row r="183" spans="1:48" ht="15.75" hidden="1" outlineLevel="1" thickBot="1" x14ac:dyDescent="0.3">
      <c r="B183" s="24">
        <f t="shared" si="81"/>
        <v>21</v>
      </c>
      <c r="C183" s="49" t="str">
        <f t="shared" si="81"/>
        <v>Cash EoP</v>
      </c>
      <c r="D183" s="37"/>
      <c r="E183" s="38"/>
      <c r="F183" s="38"/>
      <c r="G183" s="39">
        <v>328.74750780573049</v>
      </c>
      <c r="H183" s="40">
        <f t="shared" ref="H183:AV183" si="83">H182+G183</f>
        <v>231.81818184648523</v>
      </c>
      <c r="I183" s="40">
        <f t="shared" si="83"/>
        <v>231.81818203629314</v>
      </c>
      <c r="J183" s="40">
        <f t="shared" si="83"/>
        <v>231.81818193813979</v>
      </c>
      <c r="K183" s="40">
        <f t="shared" si="83"/>
        <v>231.81818193813797</v>
      </c>
      <c r="L183" s="40">
        <f t="shared" si="83"/>
        <v>231.81818193813524</v>
      </c>
      <c r="M183" s="40">
        <f t="shared" si="83"/>
        <v>231.81818193813342</v>
      </c>
      <c r="N183" s="40">
        <f t="shared" si="83"/>
        <v>231.81818193813797</v>
      </c>
      <c r="O183" s="40">
        <f t="shared" si="83"/>
        <v>231.81818193813879</v>
      </c>
      <c r="P183" s="40">
        <f t="shared" si="83"/>
        <v>231.81818193813788</v>
      </c>
      <c r="Q183" s="40">
        <f t="shared" si="83"/>
        <v>231.81818193813788</v>
      </c>
      <c r="R183" s="40">
        <f t="shared" si="83"/>
        <v>231.81818193812879</v>
      </c>
      <c r="S183" s="40">
        <f t="shared" si="83"/>
        <v>231.8181819381297</v>
      </c>
      <c r="T183" s="40">
        <f t="shared" si="83"/>
        <v>231.81818193813061</v>
      </c>
      <c r="U183" s="40">
        <f t="shared" si="83"/>
        <v>231.81818193813606</v>
      </c>
      <c r="V183" s="40">
        <f t="shared" si="83"/>
        <v>231.81818193813788</v>
      </c>
      <c r="W183" s="40">
        <f t="shared" si="83"/>
        <v>231.81818193813606</v>
      </c>
      <c r="X183" s="40">
        <f t="shared" si="83"/>
        <v>231.81818193814152</v>
      </c>
      <c r="Y183" s="40">
        <f t="shared" si="83"/>
        <v>231.8181819381397</v>
      </c>
      <c r="Z183" s="40">
        <f t="shared" si="83"/>
        <v>231.81818193814334</v>
      </c>
      <c r="AA183" s="40">
        <f t="shared" si="83"/>
        <v>231.8181819381397</v>
      </c>
      <c r="AB183" s="40">
        <f t="shared" si="83"/>
        <v>231.81818193813425</v>
      </c>
      <c r="AC183" s="40">
        <f t="shared" si="83"/>
        <v>231.81818193812697</v>
      </c>
      <c r="AD183" s="40">
        <f t="shared" si="83"/>
        <v>2819.510363925835</v>
      </c>
      <c r="AE183" s="40">
        <f t="shared" si="83"/>
        <v>-3.1256286092684604E-7</v>
      </c>
      <c r="AF183" s="40">
        <f t="shared" si="83"/>
        <v>-3.1256286092684604E-7</v>
      </c>
      <c r="AG183" s="40">
        <f t="shared" si="83"/>
        <v>-3.1256286092684604E-7</v>
      </c>
      <c r="AH183" s="40">
        <f t="shared" si="83"/>
        <v>-3.1256286092684604E-7</v>
      </c>
      <c r="AI183" s="40">
        <f t="shared" si="83"/>
        <v>-3.1256286092684604E-7</v>
      </c>
      <c r="AJ183" s="40">
        <f t="shared" si="83"/>
        <v>-3.1256286092684604E-7</v>
      </c>
      <c r="AK183" s="40">
        <f t="shared" si="83"/>
        <v>-3.1256286092684604E-7</v>
      </c>
      <c r="AL183" s="40">
        <f t="shared" si="83"/>
        <v>-3.1256286092684604E-7</v>
      </c>
      <c r="AM183" s="40">
        <f t="shared" si="83"/>
        <v>-3.1256286092684604E-7</v>
      </c>
      <c r="AN183" s="40">
        <f t="shared" si="83"/>
        <v>-3.1256286092684604E-7</v>
      </c>
      <c r="AO183" s="40">
        <f t="shared" si="83"/>
        <v>-3.1256286092684604E-7</v>
      </c>
      <c r="AP183" s="40">
        <f t="shared" si="83"/>
        <v>-3.1256286092684604E-7</v>
      </c>
      <c r="AQ183" s="40">
        <f t="shared" si="83"/>
        <v>-3.1256286092684604E-7</v>
      </c>
      <c r="AR183" s="40">
        <f t="shared" si="83"/>
        <v>-3.1256286092684604E-7</v>
      </c>
      <c r="AS183" s="40">
        <f t="shared" si="83"/>
        <v>-3.1256286092684604E-7</v>
      </c>
      <c r="AT183" s="40">
        <f t="shared" si="83"/>
        <v>-3.1256286092684604E-7</v>
      </c>
      <c r="AU183" s="40">
        <f t="shared" si="83"/>
        <v>-3.1256286092684604E-7</v>
      </c>
      <c r="AV183" s="40">
        <f t="shared" si="83"/>
        <v>-3.1256286092684604E-7</v>
      </c>
    </row>
    <row r="184" spans="1:48" hidden="1" outlineLevel="1" x14ac:dyDescent="0.25">
      <c r="B184" s="41"/>
      <c r="D184" s="29"/>
      <c r="E184" s="51"/>
      <c r="F184" s="51"/>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row>
    <row r="185" spans="1:48" hidden="1" outlineLevel="1" x14ac:dyDescent="0.25">
      <c r="I185" s="55"/>
    </row>
    <row r="186" spans="1:48" collapsed="1" x14ac:dyDescent="0.25"/>
    <row r="187" spans="1:48" x14ac:dyDescent="0.25">
      <c r="B187" s="12"/>
      <c r="C187" s="13"/>
      <c r="D187" s="13"/>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row>
    <row r="188" spans="1:48" ht="21.75" thickBot="1" x14ac:dyDescent="0.4">
      <c r="A188" s="1">
        <v>7</v>
      </c>
      <c r="B188" s="12"/>
      <c r="C188" s="14" t="s">
        <v>17</v>
      </c>
      <c r="D188" s="52"/>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row>
    <row r="189" spans="1:48" hidden="1" outlineLevel="1" x14ac:dyDescent="0.25">
      <c r="C189" s="16"/>
      <c r="D189" s="16"/>
      <c r="E189" s="16"/>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row>
    <row r="190" spans="1:48" hidden="1" outlineLevel="1" x14ac:dyDescent="0.25">
      <c r="C190" s="18" t="str">
        <f>+"Cash Flow "&amp;C188&amp;" - [000' EUR]"</f>
        <v>Cash Flow Paraguay - [000' EUR]</v>
      </c>
      <c r="D190" s="19"/>
      <c r="E190" s="19"/>
      <c r="F190" s="20"/>
      <c r="G190" s="19"/>
      <c r="H190" s="21"/>
      <c r="I190" s="21"/>
      <c r="J190" s="21"/>
      <c r="K190" s="21"/>
    </row>
    <row r="191" spans="1:48" hidden="1" outlineLevel="1" x14ac:dyDescent="0.25">
      <c r="C191" s="22" t="s">
        <v>0</v>
      </c>
      <c r="D191" s="22"/>
      <c r="E191" s="22"/>
      <c r="F191" s="23"/>
      <c r="G191" s="23"/>
      <c r="H191" s="64">
        <f t="shared" ref="H191:AV191" si="84">+H8</f>
        <v>2020</v>
      </c>
      <c r="I191" s="64">
        <f t="shared" si="84"/>
        <v>2021</v>
      </c>
      <c r="J191" s="64">
        <f t="shared" si="84"/>
        <v>2022</v>
      </c>
      <c r="K191" s="64">
        <f t="shared" si="84"/>
        <v>2023</v>
      </c>
      <c r="L191" s="64">
        <f t="shared" si="84"/>
        <v>2024</v>
      </c>
      <c r="M191" s="64">
        <f t="shared" si="84"/>
        <v>2025</v>
      </c>
      <c r="N191" s="64">
        <f t="shared" si="84"/>
        <v>2026</v>
      </c>
      <c r="O191" s="64">
        <f t="shared" si="84"/>
        <v>2027</v>
      </c>
      <c r="P191" s="64">
        <f t="shared" si="84"/>
        <v>2028</v>
      </c>
      <c r="Q191" s="64">
        <f t="shared" si="84"/>
        <v>2029</v>
      </c>
      <c r="R191" s="64">
        <f t="shared" si="84"/>
        <v>2030</v>
      </c>
      <c r="S191" s="64">
        <f t="shared" si="84"/>
        <v>2031</v>
      </c>
      <c r="T191" s="64">
        <f t="shared" si="84"/>
        <v>2032</v>
      </c>
      <c r="U191" s="64">
        <f t="shared" si="84"/>
        <v>2033</v>
      </c>
      <c r="V191" s="64">
        <f t="shared" si="84"/>
        <v>2034</v>
      </c>
      <c r="W191" s="64">
        <f t="shared" si="84"/>
        <v>2035</v>
      </c>
      <c r="X191" s="64">
        <f t="shared" si="84"/>
        <v>2036</v>
      </c>
      <c r="Y191" s="64">
        <f t="shared" si="84"/>
        <v>2037</v>
      </c>
      <c r="Z191" s="64">
        <f t="shared" si="84"/>
        <v>2038</v>
      </c>
      <c r="AA191" s="64">
        <f t="shared" si="84"/>
        <v>2039</v>
      </c>
      <c r="AB191" s="64">
        <f t="shared" si="84"/>
        <v>2040</v>
      </c>
      <c r="AC191" s="64">
        <f t="shared" si="84"/>
        <v>2041</v>
      </c>
      <c r="AD191" s="64">
        <f t="shared" si="84"/>
        <v>2042</v>
      </c>
      <c r="AE191" s="64">
        <f t="shared" si="84"/>
        <v>2043</v>
      </c>
      <c r="AF191" s="64">
        <f t="shared" si="84"/>
        <v>2044</v>
      </c>
      <c r="AG191" s="64">
        <f t="shared" si="84"/>
        <v>2045</v>
      </c>
      <c r="AH191" s="64">
        <f t="shared" si="84"/>
        <v>2046</v>
      </c>
      <c r="AI191" s="64">
        <f t="shared" si="84"/>
        <v>2047</v>
      </c>
      <c r="AJ191" s="64">
        <f t="shared" si="84"/>
        <v>2048</v>
      </c>
      <c r="AK191" s="64">
        <f t="shared" si="84"/>
        <v>2049</v>
      </c>
      <c r="AL191" s="64">
        <f t="shared" si="84"/>
        <v>2050</v>
      </c>
      <c r="AM191" s="64">
        <f t="shared" si="84"/>
        <v>2051</v>
      </c>
      <c r="AN191" s="64">
        <f t="shared" si="84"/>
        <v>2052</v>
      </c>
      <c r="AO191" s="64">
        <f t="shared" si="84"/>
        <v>2053</v>
      </c>
      <c r="AP191" s="64">
        <f t="shared" si="84"/>
        <v>2054</v>
      </c>
      <c r="AQ191" s="64">
        <f t="shared" si="84"/>
        <v>2055</v>
      </c>
      <c r="AR191" s="64">
        <f t="shared" si="84"/>
        <v>2056</v>
      </c>
      <c r="AS191" s="64">
        <f t="shared" si="84"/>
        <v>2057</v>
      </c>
      <c r="AT191" s="64">
        <f t="shared" si="84"/>
        <v>2058</v>
      </c>
      <c r="AU191" s="64">
        <f t="shared" si="84"/>
        <v>2059</v>
      </c>
      <c r="AV191" s="64">
        <f t="shared" si="84"/>
        <v>2060</v>
      </c>
    </row>
    <row r="192" spans="1:48" hidden="1" outlineLevel="1" x14ac:dyDescent="0.25">
      <c r="B192" s="24">
        <f t="shared" ref="B192:C207" si="85">+B163</f>
        <v>1</v>
      </c>
      <c r="C192" s="45" t="str">
        <f t="shared" si="85"/>
        <v>Traffic Revenues</v>
      </c>
      <c r="D192" s="25"/>
      <c r="E192" s="25"/>
      <c r="F192" s="26"/>
      <c r="G192" s="27"/>
      <c r="H192" s="27">
        <v>0</v>
      </c>
      <c r="I192" s="27">
        <v>0</v>
      </c>
      <c r="J192" s="27">
        <v>0</v>
      </c>
      <c r="K192" s="27">
        <v>0</v>
      </c>
      <c r="L192" s="27">
        <v>0</v>
      </c>
      <c r="M192" s="27">
        <v>0</v>
      </c>
      <c r="N192" s="27">
        <v>0</v>
      </c>
      <c r="O192" s="27">
        <v>0</v>
      </c>
      <c r="P192" s="27">
        <v>0</v>
      </c>
      <c r="Q192" s="27">
        <v>0</v>
      </c>
      <c r="R192" s="27">
        <v>0</v>
      </c>
      <c r="S192" s="27">
        <v>0</v>
      </c>
      <c r="T192" s="27">
        <v>0</v>
      </c>
      <c r="U192" s="27">
        <v>0</v>
      </c>
      <c r="V192" s="27">
        <v>0</v>
      </c>
      <c r="W192" s="27">
        <v>0</v>
      </c>
      <c r="X192" s="27">
        <v>0</v>
      </c>
      <c r="Y192" s="27">
        <v>0</v>
      </c>
      <c r="Z192" s="27">
        <v>0</v>
      </c>
      <c r="AA192" s="27">
        <v>0</v>
      </c>
      <c r="AB192" s="27">
        <v>0</v>
      </c>
      <c r="AC192" s="27">
        <v>0</v>
      </c>
      <c r="AD192" s="27">
        <v>0</v>
      </c>
      <c r="AE192" s="27">
        <v>0</v>
      </c>
      <c r="AF192" s="27">
        <v>0</v>
      </c>
      <c r="AG192" s="27">
        <v>0</v>
      </c>
      <c r="AH192" s="27">
        <v>0</v>
      </c>
      <c r="AI192" s="27">
        <v>0</v>
      </c>
      <c r="AJ192" s="27">
        <v>0</v>
      </c>
      <c r="AK192" s="27">
        <v>0</v>
      </c>
      <c r="AL192" s="27">
        <v>0</v>
      </c>
      <c r="AM192" s="27">
        <v>0</v>
      </c>
      <c r="AN192" s="27">
        <v>0</v>
      </c>
      <c r="AO192" s="27">
        <v>0</v>
      </c>
      <c r="AP192" s="27">
        <v>0</v>
      </c>
      <c r="AQ192" s="27">
        <v>0</v>
      </c>
      <c r="AR192" s="27">
        <v>0</v>
      </c>
      <c r="AS192" s="27">
        <v>0</v>
      </c>
      <c r="AT192" s="27">
        <v>0</v>
      </c>
      <c r="AU192" s="27">
        <v>0</v>
      </c>
      <c r="AV192" s="27">
        <v>0</v>
      </c>
    </row>
    <row r="193" spans="2:48" hidden="1" outlineLevel="1" x14ac:dyDescent="0.25">
      <c r="B193" s="24">
        <f t="shared" si="85"/>
        <v>2</v>
      </c>
      <c r="C193" s="29" t="str">
        <f t="shared" si="85"/>
        <v>Revenues without traffic risk</v>
      </c>
      <c r="D193" s="29"/>
      <c r="E193" s="29"/>
      <c r="F193" s="17"/>
      <c r="G193" s="30"/>
      <c r="H193" s="30">
        <v>64995.083390041138</v>
      </c>
      <c r="I193" s="30">
        <v>54340.651015327756</v>
      </c>
      <c r="J193" s="30">
        <v>22781.234431613553</v>
      </c>
      <c r="K193" s="30">
        <v>23963.015043350446</v>
      </c>
      <c r="L193" s="30">
        <v>24581.86972666459</v>
      </c>
      <c r="M193" s="30">
        <v>25217.359654978165</v>
      </c>
      <c r="N193" s="30">
        <v>25889.686197635983</v>
      </c>
      <c r="O193" s="30">
        <v>26594.634485069331</v>
      </c>
      <c r="P193" s="30">
        <v>27342.851920751447</v>
      </c>
      <c r="Q193" s="30">
        <v>28110.832886671284</v>
      </c>
      <c r="R193" s="30">
        <v>28886.52616395312</v>
      </c>
      <c r="S193" s="30">
        <v>29693.793634545058</v>
      </c>
      <c r="T193" s="30">
        <v>30549.298423613785</v>
      </c>
      <c r="U193" s="30">
        <v>31420.342851166839</v>
      </c>
      <c r="V193" s="30">
        <v>32343.805462809476</v>
      </c>
      <c r="W193" s="30">
        <v>33284.799143324693</v>
      </c>
      <c r="X193" s="30">
        <v>34280.566799769222</v>
      </c>
      <c r="Y193" s="30">
        <v>27614.470481524673</v>
      </c>
      <c r="Z193" s="30">
        <v>28684.730685766946</v>
      </c>
      <c r="AA193" s="30">
        <v>29803.454392122647</v>
      </c>
      <c r="AB193" s="30">
        <v>30957.926633798877</v>
      </c>
      <c r="AC193" s="30">
        <v>32118.559756386312</v>
      </c>
      <c r="AD193" s="30">
        <v>33350.128090984908</v>
      </c>
      <c r="AE193" s="30">
        <v>34635.316040205777</v>
      </c>
      <c r="AF193" s="30">
        <v>36002.153542405766</v>
      </c>
      <c r="AG193" s="30">
        <v>37377.345217492017</v>
      </c>
      <c r="AH193" s="30">
        <v>38839.938094534307</v>
      </c>
      <c r="AI193" s="30">
        <v>10011.474920235094</v>
      </c>
      <c r="AJ193" s="30">
        <v>0</v>
      </c>
      <c r="AK193" s="30">
        <v>0</v>
      </c>
      <c r="AL193" s="30">
        <v>0</v>
      </c>
      <c r="AM193" s="30">
        <v>0</v>
      </c>
      <c r="AN193" s="30">
        <v>0</v>
      </c>
      <c r="AO193" s="30">
        <v>0</v>
      </c>
      <c r="AP193" s="30">
        <v>0</v>
      </c>
      <c r="AQ193" s="30">
        <v>0</v>
      </c>
      <c r="AR193" s="30">
        <v>0</v>
      </c>
      <c r="AS193" s="30">
        <v>0</v>
      </c>
      <c r="AT193" s="30">
        <v>0</v>
      </c>
      <c r="AU193" s="30">
        <v>0</v>
      </c>
      <c r="AV193" s="30">
        <v>0</v>
      </c>
    </row>
    <row r="194" spans="2:48" hidden="1" outlineLevel="1" x14ac:dyDescent="0.25">
      <c r="B194" s="24">
        <f t="shared" si="85"/>
        <v>3</v>
      </c>
      <c r="C194" s="29" t="str">
        <f t="shared" si="85"/>
        <v>Operating Costs</v>
      </c>
      <c r="D194" s="29"/>
      <c r="E194" s="29"/>
      <c r="F194" s="17"/>
      <c r="G194" s="30"/>
      <c r="H194" s="30">
        <v>0</v>
      </c>
      <c r="I194" s="30">
        <v>-357.53478336900127</v>
      </c>
      <c r="J194" s="30">
        <v>-4377.038805205284</v>
      </c>
      <c r="K194" s="30">
        <v>-4551.2554284303533</v>
      </c>
      <c r="L194" s="30">
        <v>-4732.6149332076502</v>
      </c>
      <c r="M194" s="30">
        <v>-4921.4101776808175</v>
      </c>
      <c r="N194" s="30">
        <v>-5117.9460271773833</v>
      </c>
      <c r="O194" s="30">
        <v>-5322.5398465033095</v>
      </c>
      <c r="P194" s="30">
        <v>-5535.5220124215975</v>
      </c>
      <c r="Q194" s="30">
        <v>-5757.2364471425362</v>
      </c>
      <c r="R194" s="30">
        <v>-5988.0411736870337</v>
      </c>
      <c r="S194" s="30">
        <v>-6228.3088940198531</v>
      </c>
      <c r="T194" s="30">
        <v>-6478.4275908863201</v>
      </c>
      <c r="U194" s="30">
        <v>-6738.8011543243119</v>
      </c>
      <c r="V194" s="30">
        <v>-7009.8500338632621</v>
      </c>
      <c r="W194" s="30">
        <v>-7292.0119174633073</v>
      </c>
      <c r="X194" s="30">
        <v>-7585.7424382909567</v>
      </c>
      <c r="Y194" s="30">
        <v>-7891.5159104725371</v>
      </c>
      <c r="Z194" s="30">
        <v>-8209.8260950135646</v>
      </c>
      <c r="AA194" s="30">
        <v>-8541.1869971207725</v>
      </c>
      <c r="AB194" s="30">
        <v>-8886.133696214376</v>
      </c>
      <c r="AC194" s="30">
        <v>-9245.2232099708199</v>
      </c>
      <c r="AD194" s="30">
        <v>-9619.0353937912751</v>
      </c>
      <c r="AE194" s="30">
        <v>-10008.173877148371</v>
      </c>
      <c r="AF194" s="30">
        <v>-10413.267038323107</v>
      </c>
      <c r="AG194" s="30">
        <v>-10834.969019106004</v>
      </c>
      <c r="AH194" s="30">
        <v>-11273.960781101003</v>
      </c>
      <c r="AI194" s="30">
        <v>-1896.2359482600818</v>
      </c>
      <c r="AJ194" s="30">
        <v>0</v>
      </c>
      <c r="AK194" s="30">
        <v>0</v>
      </c>
      <c r="AL194" s="30">
        <v>0</v>
      </c>
      <c r="AM194" s="30">
        <v>0</v>
      </c>
      <c r="AN194" s="30">
        <v>0</v>
      </c>
      <c r="AO194" s="30">
        <v>0</v>
      </c>
      <c r="AP194" s="30">
        <v>0</v>
      </c>
      <c r="AQ194" s="30">
        <v>0</v>
      </c>
      <c r="AR194" s="30">
        <v>0</v>
      </c>
      <c r="AS194" s="30">
        <v>0</v>
      </c>
      <c r="AT194" s="30">
        <v>0</v>
      </c>
      <c r="AU194" s="30">
        <v>0</v>
      </c>
      <c r="AV194" s="30">
        <v>0</v>
      </c>
    </row>
    <row r="195" spans="2:48" hidden="1" outlineLevel="1" x14ac:dyDescent="0.25">
      <c r="B195" s="24">
        <f t="shared" si="85"/>
        <v>4</v>
      </c>
      <c r="C195" s="29" t="str">
        <f t="shared" si="85"/>
        <v>Investment &amp; Capex</v>
      </c>
      <c r="D195" s="29"/>
      <c r="E195" s="29"/>
      <c r="F195" s="17"/>
      <c r="G195" s="30"/>
      <c r="H195" s="30">
        <v>-88697.15688762028</v>
      </c>
      <c r="I195" s="30">
        <v>-53935.588366693046</v>
      </c>
      <c r="J195" s="30">
        <v>0</v>
      </c>
      <c r="K195" s="30">
        <v>0</v>
      </c>
      <c r="L195" s="30">
        <v>0</v>
      </c>
      <c r="M195" s="30">
        <v>0</v>
      </c>
      <c r="N195" s="30">
        <v>0</v>
      </c>
      <c r="O195" s="30">
        <v>0</v>
      </c>
      <c r="P195" s="30">
        <v>0</v>
      </c>
      <c r="Q195" s="30">
        <v>0</v>
      </c>
      <c r="R195" s="30">
        <v>0</v>
      </c>
      <c r="S195" s="30">
        <v>0</v>
      </c>
      <c r="T195" s="30">
        <v>0</v>
      </c>
      <c r="U195" s="30">
        <v>0</v>
      </c>
      <c r="V195" s="30">
        <v>0</v>
      </c>
      <c r="W195" s="30">
        <v>0</v>
      </c>
      <c r="X195" s="30">
        <v>0</v>
      </c>
      <c r="Y195" s="30">
        <v>0</v>
      </c>
      <c r="Z195" s="30">
        <v>0</v>
      </c>
      <c r="AA195" s="30">
        <v>0</v>
      </c>
      <c r="AB195" s="30">
        <v>0</v>
      </c>
      <c r="AC195" s="30">
        <v>0</v>
      </c>
      <c r="AD195" s="30">
        <v>0</v>
      </c>
      <c r="AE195" s="30">
        <v>0</v>
      </c>
      <c r="AF195" s="30">
        <v>0</v>
      </c>
      <c r="AG195" s="30">
        <v>0</v>
      </c>
      <c r="AH195" s="30">
        <v>0</v>
      </c>
      <c r="AI195" s="30">
        <v>0</v>
      </c>
      <c r="AJ195" s="30">
        <v>0</v>
      </c>
      <c r="AK195" s="30">
        <v>0</v>
      </c>
      <c r="AL195" s="30">
        <v>0</v>
      </c>
      <c r="AM195" s="30">
        <v>0</v>
      </c>
      <c r="AN195" s="30">
        <v>0</v>
      </c>
      <c r="AO195" s="30">
        <v>0</v>
      </c>
      <c r="AP195" s="30">
        <v>0</v>
      </c>
      <c r="AQ195" s="30">
        <v>0</v>
      </c>
      <c r="AR195" s="30">
        <v>0</v>
      </c>
      <c r="AS195" s="30">
        <v>0</v>
      </c>
      <c r="AT195" s="30">
        <v>0</v>
      </c>
      <c r="AU195" s="30">
        <v>0</v>
      </c>
      <c r="AV195" s="30">
        <v>0</v>
      </c>
    </row>
    <row r="196" spans="2:48" hidden="1" outlineLevel="1" x14ac:dyDescent="0.25">
      <c r="B196" s="24">
        <f t="shared" si="85"/>
        <v>5</v>
      </c>
      <c r="C196" s="1" t="str">
        <f t="shared" si="85"/>
        <v>Maintenance Costs</v>
      </c>
      <c r="F196" s="31"/>
      <c r="G196" s="30"/>
      <c r="H196" s="30">
        <v>0</v>
      </c>
      <c r="I196" s="30">
        <v>-3155.3502681103623</v>
      </c>
      <c r="J196" s="30">
        <v>-900.76586457247276</v>
      </c>
      <c r="K196" s="30">
        <v>-2118.1329275089397</v>
      </c>
      <c r="L196" s="30">
        <v>-3527.6063131565825</v>
      </c>
      <c r="M196" s="30">
        <v>-3724.0125508049673</v>
      </c>
      <c r="N196" s="30">
        <v>-3717.6772229196376</v>
      </c>
      <c r="O196" s="30">
        <v>-7301.4314132465752</v>
      </c>
      <c r="P196" s="30">
        <v>-10681.962039648184</v>
      </c>
      <c r="Q196" s="30">
        <v>-9323.2185685342465</v>
      </c>
      <c r="R196" s="30">
        <v>-10896.823014539194</v>
      </c>
      <c r="S196" s="30">
        <v>-11071.5432623856</v>
      </c>
      <c r="T196" s="30">
        <v>-7420.7433003424976</v>
      </c>
      <c r="U196" s="30">
        <v>-2744.0420642055287</v>
      </c>
      <c r="V196" s="30">
        <v>-2778.1556229004564</v>
      </c>
      <c r="W196" s="30">
        <v>-2985.9796550377023</v>
      </c>
      <c r="X196" s="30">
        <v>-3768.5944619677994</v>
      </c>
      <c r="Y196" s="30">
        <v>-5961.3704454302369</v>
      </c>
      <c r="Z196" s="30">
        <v>-6522.8169656107029</v>
      </c>
      <c r="AA196" s="30">
        <v>-19477.498958411772</v>
      </c>
      <c r="AB196" s="30">
        <v>-19160.428262867052</v>
      </c>
      <c r="AC196" s="30">
        <v>-18315.495080398232</v>
      </c>
      <c r="AD196" s="30">
        <v>-16998.42510556096</v>
      </c>
      <c r="AE196" s="30">
        <v>-16446.957099678693</v>
      </c>
      <c r="AF196" s="30">
        <v>-3344.165950151335</v>
      </c>
      <c r="AG196" s="30">
        <v>-1617.1295511746575</v>
      </c>
      <c r="AH196" s="30">
        <v>-1410.5772116054084</v>
      </c>
      <c r="AI196" s="30">
        <v>6445.376368915081</v>
      </c>
      <c r="AJ196" s="30">
        <v>0</v>
      </c>
      <c r="AK196" s="30">
        <v>0</v>
      </c>
      <c r="AL196" s="30">
        <v>0</v>
      </c>
      <c r="AM196" s="30">
        <v>0</v>
      </c>
      <c r="AN196" s="30">
        <v>0</v>
      </c>
      <c r="AO196" s="30">
        <v>0</v>
      </c>
      <c r="AP196" s="30">
        <v>0</v>
      </c>
      <c r="AQ196" s="30">
        <v>0</v>
      </c>
      <c r="AR196" s="30">
        <v>0</v>
      </c>
      <c r="AS196" s="30">
        <v>0</v>
      </c>
      <c r="AT196" s="30">
        <v>0</v>
      </c>
      <c r="AU196" s="30">
        <v>0</v>
      </c>
      <c r="AV196" s="30">
        <v>0</v>
      </c>
    </row>
    <row r="197" spans="2:48" hidden="1" outlineLevel="1" x14ac:dyDescent="0.25">
      <c r="B197" s="24">
        <f t="shared" si="85"/>
        <v>6</v>
      </c>
      <c r="C197" s="1" t="str">
        <f t="shared" si="85"/>
        <v>Working Capital</v>
      </c>
      <c r="F197" s="17"/>
      <c r="G197" s="30"/>
      <c r="H197" s="56">
        <v>-9413.8152167263579</v>
      </c>
      <c r="I197" s="30">
        <v>-7393.6921713124084</v>
      </c>
      <c r="J197" s="30">
        <v>1433.7757456104703</v>
      </c>
      <c r="K197" s="30">
        <v>1770.8905394589353</v>
      </c>
      <c r="L197" s="30">
        <v>1919.0366834170209</v>
      </c>
      <c r="M197" s="30">
        <v>1977.1569944234941</v>
      </c>
      <c r="N197" s="30">
        <v>2011.9872610279044</v>
      </c>
      <c r="O197" s="30">
        <v>2023.1975329578454</v>
      </c>
      <c r="P197" s="30">
        <v>1439.9579751611366</v>
      </c>
      <c r="Q197" s="30">
        <v>1524.6191756011174</v>
      </c>
      <c r="R197" s="30">
        <v>2194.7983849557741</v>
      </c>
      <c r="S197" s="30">
        <v>2166.3650854430971</v>
      </c>
      <c r="T197" s="30">
        <v>-79.511079244465819</v>
      </c>
      <c r="U197" s="30">
        <v>-72.215079426314276</v>
      </c>
      <c r="V197" s="30">
        <v>-78.326144256271903</v>
      </c>
      <c r="W197" s="30">
        <v>-79.997740374898697</v>
      </c>
      <c r="X197" s="30">
        <v>-86.915014651218385</v>
      </c>
      <c r="Y197" s="30">
        <v>-78.180995657822862</v>
      </c>
      <c r="Z197" s="30">
        <v>-85.139704601435056</v>
      </c>
      <c r="AA197" s="30">
        <v>-86.894033706113717</v>
      </c>
      <c r="AB197" s="30">
        <v>-94.786982061616399</v>
      </c>
      <c r="AC197" s="30">
        <v>-84.339104361757492</v>
      </c>
      <c r="AD197" s="30">
        <v>-92.26739089595695</v>
      </c>
      <c r="AE197" s="30">
        <v>-94.09222420987372</v>
      </c>
      <c r="AF197" s="30">
        <v>-4922.5666471312106</v>
      </c>
      <c r="AG197" s="30">
        <v>849.48976403084646</v>
      </c>
      <c r="AH197" s="30">
        <v>1676.4829902697909</v>
      </c>
      <c r="AI197" s="30">
        <v>6367.0291658145288</v>
      </c>
      <c r="AJ197" s="30">
        <v>0</v>
      </c>
      <c r="AK197" s="30">
        <v>0</v>
      </c>
      <c r="AL197" s="30">
        <v>0</v>
      </c>
      <c r="AM197" s="30">
        <v>0</v>
      </c>
      <c r="AN197" s="30">
        <v>0</v>
      </c>
      <c r="AO197" s="30">
        <v>0</v>
      </c>
      <c r="AP197" s="30">
        <v>0</v>
      </c>
      <c r="AQ197" s="30">
        <v>0</v>
      </c>
      <c r="AR197" s="30">
        <v>0</v>
      </c>
      <c r="AS197" s="30">
        <v>0</v>
      </c>
      <c r="AT197" s="30">
        <v>0</v>
      </c>
      <c r="AU197" s="30">
        <v>0</v>
      </c>
      <c r="AV197" s="30">
        <v>0</v>
      </c>
    </row>
    <row r="198" spans="2:48" hidden="1" outlineLevel="1" x14ac:dyDescent="0.25">
      <c r="B198" s="24">
        <f t="shared" si="85"/>
        <v>7</v>
      </c>
      <c r="C198" s="1" t="str">
        <f t="shared" si="85"/>
        <v>Reimbursement to the Grantor</v>
      </c>
      <c r="F198" s="31"/>
      <c r="G198" s="30"/>
      <c r="H198" s="30">
        <v>0</v>
      </c>
      <c r="I198" s="30">
        <v>0</v>
      </c>
      <c r="J198" s="30">
        <v>0</v>
      </c>
      <c r="K198" s="30">
        <v>0</v>
      </c>
      <c r="L198" s="30">
        <v>0</v>
      </c>
      <c r="M198" s="30">
        <v>0</v>
      </c>
      <c r="N198" s="30">
        <v>0</v>
      </c>
      <c r="O198" s="30">
        <v>0</v>
      </c>
      <c r="P198" s="30">
        <v>0</v>
      </c>
      <c r="Q198" s="30">
        <v>0</v>
      </c>
      <c r="R198" s="30">
        <v>0</v>
      </c>
      <c r="S198" s="30">
        <v>0</v>
      </c>
      <c r="T198" s="30">
        <v>0</v>
      </c>
      <c r="U198" s="30">
        <v>0</v>
      </c>
      <c r="V198" s="30">
        <v>0</v>
      </c>
      <c r="W198" s="30">
        <v>0</v>
      </c>
      <c r="X198" s="30">
        <v>0</v>
      </c>
      <c r="Y198" s="30">
        <v>0</v>
      </c>
      <c r="Z198" s="30">
        <v>0</v>
      </c>
      <c r="AA198" s="30">
        <v>0</v>
      </c>
      <c r="AB198" s="30">
        <v>0</v>
      </c>
      <c r="AC198" s="30">
        <v>0</v>
      </c>
      <c r="AD198" s="30">
        <v>0</v>
      </c>
      <c r="AE198" s="30">
        <v>0</v>
      </c>
      <c r="AF198" s="30">
        <v>0</v>
      </c>
      <c r="AG198" s="30">
        <v>0</v>
      </c>
      <c r="AH198" s="30">
        <v>0</v>
      </c>
      <c r="AI198" s="30">
        <v>0</v>
      </c>
      <c r="AJ198" s="30">
        <v>0</v>
      </c>
      <c r="AK198" s="30">
        <v>0</v>
      </c>
      <c r="AL198" s="30">
        <v>0</v>
      </c>
      <c r="AM198" s="30">
        <v>0</v>
      </c>
      <c r="AN198" s="30">
        <v>0</v>
      </c>
      <c r="AO198" s="30">
        <v>0</v>
      </c>
      <c r="AP198" s="30">
        <v>0</v>
      </c>
      <c r="AQ198" s="30">
        <v>0</v>
      </c>
      <c r="AR198" s="30">
        <v>0</v>
      </c>
      <c r="AS198" s="30">
        <v>0</v>
      </c>
      <c r="AT198" s="30">
        <v>0</v>
      </c>
      <c r="AU198" s="30">
        <v>0</v>
      </c>
      <c r="AV198" s="30">
        <v>0</v>
      </c>
    </row>
    <row r="199" spans="2:48" hidden="1" outlineLevel="1" x14ac:dyDescent="0.25">
      <c r="B199" s="24">
        <f t="shared" si="85"/>
        <v>8</v>
      </c>
      <c r="C199" s="1" t="str">
        <f t="shared" si="85"/>
        <v>Into / Out Operating Reserve Accounts</v>
      </c>
      <c r="F199" s="31"/>
      <c r="G199" s="32"/>
      <c r="H199" s="32">
        <v>0</v>
      </c>
      <c r="I199" s="32">
        <v>0</v>
      </c>
      <c r="J199" s="32">
        <v>0</v>
      </c>
      <c r="K199" s="32">
        <v>0</v>
      </c>
      <c r="L199" s="32">
        <v>0</v>
      </c>
      <c r="M199" s="32">
        <v>0</v>
      </c>
      <c r="N199" s="32">
        <v>0</v>
      </c>
      <c r="O199" s="32">
        <v>0</v>
      </c>
      <c r="P199" s="32">
        <v>0</v>
      </c>
      <c r="Q199" s="32">
        <v>0</v>
      </c>
      <c r="R199" s="32">
        <v>0</v>
      </c>
      <c r="S199" s="32">
        <v>0</v>
      </c>
      <c r="T199" s="32">
        <v>0</v>
      </c>
      <c r="U199" s="32">
        <v>0</v>
      </c>
      <c r="V199" s="32">
        <v>0</v>
      </c>
      <c r="W199" s="32">
        <v>0</v>
      </c>
      <c r="X199" s="32">
        <v>0</v>
      </c>
      <c r="Y199" s="32">
        <v>0</v>
      </c>
      <c r="Z199" s="32">
        <v>0</v>
      </c>
      <c r="AA199" s="32">
        <v>0</v>
      </c>
      <c r="AB199" s="32">
        <v>0</v>
      </c>
      <c r="AC199" s="32">
        <v>0</v>
      </c>
      <c r="AD199" s="32">
        <v>0</v>
      </c>
      <c r="AE199" s="32">
        <v>0</v>
      </c>
      <c r="AF199" s="32">
        <v>0</v>
      </c>
      <c r="AG199" s="32">
        <v>0</v>
      </c>
      <c r="AH199" s="32">
        <v>0</v>
      </c>
      <c r="AI199" s="32">
        <v>0</v>
      </c>
      <c r="AJ199" s="32">
        <v>0</v>
      </c>
      <c r="AK199" s="32">
        <v>0</v>
      </c>
      <c r="AL199" s="32">
        <v>0</v>
      </c>
      <c r="AM199" s="32">
        <v>0</v>
      </c>
      <c r="AN199" s="32">
        <v>0</v>
      </c>
      <c r="AO199" s="32">
        <v>0</v>
      </c>
      <c r="AP199" s="32">
        <v>0</v>
      </c>
      <c r="AQ199" s="32">
        <v>0</v>
      </c>
      <c r="AR199" s="32">
        <v>0</v>
      </c>
      <c r="AS199" s="32">
        <v>0</v>
      </c>
      <c r="AT199" s="32">
        <v>0</v>
      </c>
      <c r="AU199" s="32">
        <v>0</v>
      </c>
      <c r="AV199" s="32">
        <v>0</v>
      </c>
    </row>
    <row r="200" spans="2:48" hidden="1" outlineLevel="1" x14ac:dyDescent="0.25">
      <c r="B200" s="24">
        <f t="shared" si="85"/>
        <v>9</v>
      </c>
      <c r="C200" s="46" t="str">
        <f t="shared" si="85"/>
        <v>Operating Cash Flow</v>
      </c>
      <c r="E200" s="33"/>
      <c r="F200" s="33"/>
      <c r="G200" s="34"/>
      <c r="H200" s="34">
        <f t="shared" ref="H200:AV200" si="86">SUM(H192:H199)</f>
        <v>-33115.888714305504</v>
      </c>
      <c r="I200" s="34">
        <f t="shared" si="86"/>
        <v>-10501.514574157063</v>
      </c>
      <c r="J200" s="34">
        <f t="shared" si="86"/>
        <v>18937.205507446266</v>
      </c>
      <c r="K200" s="34">
        <f t="shared" si="86"/>
        <v>19064.517226870084</v>
      </c>
      <c r="L200" s="34">
        <f t="shared" si="86"/>
        <v>18240.685163717379</v>
      </c>
      <c r="M200" s="34">
        <f t="shared" si="86"/>
        <v>18549.093920915875</v>
      </c>
      <c r="N200" s="34">
        <f t="shared" si="86"/>
        <v>19066.05020856687</v>
      </c>
      <c r="O200" s="34">
        <f t="shared" si="86"/>
        <v>15993.860758277291</v>
      </c>
      <c r="P200" s="34">
        <f t="shared" si="86"/>
        <v>12565.3258438428</v>
      </c>
      <c r="Q200" s="34">
        <f t="shared" si="86"/>
        <v>14554.997046595619</v>
      </c>
      <c r="R200" s="34">
        <f t="shared" si="86"/>
        <v>14196.460360682668</v>
      </c>
      <c r="S200" s="34">
        <f t="shared" si="86"/>
        <v>14560.306563582701</v>
      </c>
      <c r="T200" s="34">
        <f t="shared" si="86"/>
        <v>16570.616453140505</v>
      </c>
      <c r="U200" s="34">
        <f t="shared" si="86"/>
        <v>21865.284553210684</v>
      </c>
      <c r="V200" s="34">
        <f t="shared" si="86"/>
        <v>22477.473661789485</v>
      </c>
      <c r="W200" s="34">
        <f t="shared" si="86"/>
        <v>22926.809830448783</v>
      </c>
      <c r="X200" s="34">
        <f t="shared" si="86"/>
        <v>22839.314884859246</v>
      </c>
      <c r="Y200" s="34">
        <f t="shared" si="86"/>
        <v>13683.403129964074</v>
      </c>
      <c r="Z200" s="34">
        <f t="shared" si="86"/>
        <v>13866.947920541243</v>
      </c>
      <c r="AA200" s="34">
        <f t="shared" si="86"/>
        <v>1697.8744028839867</v>
      </c>
      <c r="AB200" s="34">
        <f t="shared" si="86"/>
        <v>2816.5776926558333</v>
      </c>
      <c r="AC200" s="34">
        <f t="shared" si="86"/>
        <v>4473.5023616555027</v>
      </c>
      <c r="AD200" s="34">
        <f t="shared" si="86"/>
        <v>6640.400200736718</v>
      </c>
      <c r="AE200" s="34">
        <f t="shared" si="86"/>
        <v>8086.0928391688367</v>
      </c>
      <c r="AF200" s="34">
        <f t="shared" si="86"/>
        <v>17322.153906800111</v>
      </c>
      <c r="AG200" s="34">
        <f t="shared" si="86"/>
        <v>25774.736411242204</v>
      </c>
      <c r="AH200" s="34">
        <f t="shared" si="86"/>
        <v>27831.883092097687</v>
      </c>
      <c r="AI200" s="34">
        <f t="shared" si="86"/>
        <v>20927.644506704622</v>
      </c>
      <c r="AJ200" s="34">
        <f t="shared" si="86"/>
        <v>0</v>
      </c>
      <c r="AK200" s="34">
        <f t="shared" si="86"/>
        <v>0</v>
      </c>
      <c r="AL200" s="34">
        <f t="shared" si="86"/>
        <v>0</v>
      </c>
      <c r="AM200" s="34">
        <f t="shared" si="86"/>
        <v>0</v>
      </c>
      <c r="AN200" s="34">
        <f t="shared" si="86"/>
        <v>0</v>
      </c>
      <c r="AO200" s="34">
        <f t="shared" si="86"/>
        <v>0</v>
      </c>
      <c r="AP200" s="34">
        <f t="shared" si="86"/>
        <v>0</v>
      </c>
      <c r="AQ200" s="34">
        <f t="shared" si="86"/>
        <v>0</v>
      </c>
      <c r="AR200" s="34">
        <f t="shared" si="86"/>
        <v>0</v>
      </c>
      <c r="AS200" s="34">
        <f t="shared" si="86"/>
        <v>0</v>
      </c>
      <c r="AT200" s="34">
        <f t="shared" si="86"/>
        <v>0</v>
      </c>
      <c r="AU200" s="34">
        <f t="shared" si="86"/>
        <v>0</v>
      </c>
      <c r="AV200" s="34">
        <f t="shared" si="86"/>
        <v>0</v>
      </c>
    </row>
    <row r="201" spans="2:48" hidden="1" outlineLevel="1" x14ac:dyDescent="0.25">
      <c r="B201" s="24">
        <f t="shared" si="85"/>
        <v>10</v>
      </c>
      <c r="C201" s="29" t="str">
        <f t="shared" si="85"/>
        <v>Taxes</v>
      </c>
      <c r="D201" s="29"/>
      <c r="E201" s="29"/>
      <c r="F201" s="17"/>
      <c r="G201" s="32"/>
      <c r="H201" s="32">
        <v>-641.21674119579586</v>
      </c>
      <c r="I201" s="32">
        <v>-1033.1277876164002</v>
      </c>
      <c r="J201" s="32">
        <v>-1765.3408035608452</v>
      </c>
      <c r="K201" s="32">
        <v>-1777.3109945797191</v>
      </c>
      <c r="L201" s="32">
        <v>-1737.9965082738174</v>
      </c>
      <c r="M201" s="32">
        <v>-1746.5884696550916</v>
      </c>
      <c r="N201" s="32">
        <v>-1754.3362871592853</v>
      </c>
      <c r="O201" s="32">
        <v>-1581.6369194206184</v>
      </c>
      <c r="P201" s="32">
        <v>-1430.651814009834</v>
      </c>
      <c r="Q201" s="32">
        <v>-1561.6660050471103</v>
      </c>
      <c r="R201" s="32">
        <v>-1527.4484212804409</v>
      </c>
      <c r="S201" s="32">
        <v>-1488.0692557028531</v>
      </c>
      <c r="T201" s="32">
        <v>-1622.3255849626235</v>
      </c>
      <c r="U201" s="32">
        <v>-1998.0911701085142</v>
      </c>
      <c r="V201" s="32">
        <v>-2005.9924412986743</v>
      </c>
      <c r="W201" s="32">
        <v>-1963.9460452215587</v>
      </c>
      <c r="X201" s="32">
        <v>-2032.5488279571086</v>
      </c>
      <c r="Y201" s="32">
        <v>-1639.4336326810487</v>
      </c>
      <c r="Z201" s="32">
        <v>-1547.920648412354</v>
      </c>
      <c r="AA201" s="32">
        <v>-843.23220257545233</v>
      </c>
      <c r="AB201" s="32">
        <v>-840.71838787521369</v>
      </c>
      <c r="AC201" s="32">
        <v>-840.28273544301669</v>
      </c>
      <c r="AD201" s="32">
        <v>-859.75756725965107</v>
      </c>
      <c r="AE201" s="32">
        <v>-784.45607958030155</v>
      </c>
      <c r="AF201" s="32">
        <v>-1426.9269535795343</v>
      </c>
      <c r="AG201" s="32">
        <v>-1280.6748449534084</v>
      </c>
      <c r="AH201" s="32">
        <v>-686.13148111010617</v>
      </c>
      <c r="AI201" s="32">
        <v>-254.01249636666876</v>
      </c>
      <c r="AJ201" s="32">
        <v>-427.76919936357916</v>
      </c>
      <c r="AK201" s="32">
        <v>0</v>
      </c>
      <c r="AL201" s="32">
        <v>0</v>
      </c>
      <c r="AM201" s="32">
        <v>0</v>
      </c>
      <c r="AN201" s="32">
        <v>0</v>
      </c>
      <c r="AO201" s="32">
        <v>0</v>
      </c>
      <c r="AP201" s="32">
        <v>0</v>
      </c>
      <c r="AQ201" s="32">
        <v>0</v>
      </c>
      <c r="AR201" s="32">
        <v>0</v>
      </c>
      <c r="AS201" s="32">
        <v>0</v>
      </c>
      <c r="AT201" s="32">
        <v>0</v>
      </c>
      <c r="AU201" s="32">
        <v>0</v>
      </c>
      <c r="AV201" s="32">
        <v>0</v>
      </c>
    </row>
    <row r="202" spans="2:48" hidden="1" outlineLevel="1" x14ac:dyDescent="0.25">
      <c r="B202" s="24">
        <f t="shared" si="85"/>
        <v>11</v>
      </c>
      <c r="C202" s="29" t="str">
        <f t="shared" si="85"/>
        <v>Operating Cash Flow After Tax</v>
      </c>
      <c r="D202" s="29"/>
      <c r="E202" s="29"/>
      <c r="F202" s="17"/>
      <c r="G202" s="34"/>
      <c r="H202" s="34">
        <f t="shared" ref="H202:AV202" si="87">SUM(H200:H201)</f>
        <v>-33757.105455501296</v>
      </c>
      <c r="I202" s="34">
        <f t="shared" si="87"/>
        <v>-11534.642361773464</v>
      </c>
      <c r="J202" s="34">
        <f t="shared" si="87"/>
        <v>17171.864703885421</v>
      </c>
      <c r="K202" s="34">
        <f t="shared" si="87"/>
        <v>17287.206232290366</v>
      </c>
      <c r="L202" s="34">
        <f t="shared" si="87"/>
        <v>16502.688655443562</v>
      </c>
      <c r="M202" s="34">
        <f t="shared" si="87"/>
        <v>16802.505451260782</v>
      </c>
      <c r="N202" s="34">
        <f t="shared" si="87"/>
        <v>17311.713921407587</v>
      </c>
      <c r="O202" s="34">
        <f t="shared" si="87"/>
        <v>14412.223838856673</v>
      </c>
      <c r="P202" s="34">
        <f t="shared" si="87"/>
        <v>11134.674029832966</v>
      </c>
      <c r="Q202" s="34">
        <f t="shared" si="87"/>
        <v>12993.331041548508</v>
      </c>
      <c r="R202" s="34">
        <f t="shared" si="87"/>
        <v>12669.011939402226</v>
      </c>
      <c r="S202" s="34">
        <f t="shared" si="87"/>
        <v>13072.237307879848</v>
      </c>
      <c r="T202" s="34">
        <f t="shared" si="87"/>
        <v>14948.290868177881</v>
      </c>
      <c r="U202" s="34">
        <f t="shared" si="87"/>
        <v>19867.193383102171</v>
      </c>
      <c r="V202" s="34">
        <f t="shared" si="87"/>
        <v>20471.481220490812</v>
      </c>
      <c r="W202" s="34">
        <f t="shared" si="87"/>
        <v>20962.863785227226</v>
      </c>
      <c r="X202" s="34">
        <f t="shared" si="87"/>
        <v>20806.766056902139</v>
      </c>
      <c r="Y202" s="34">
        <f t="shared" si="87"/>
        <v>12043.969497283026</v>
      </c>
      <c r="Z202" s="34">
        <f t="shared" si="87"/>
        <v>12319.027272128889</v>
      </c>
      <c r="AA202" s="34">
        <f t="shared" si="87"/>
        <v>854.64220030853437</v>
      </c>
      <c r="AB202" s="34">
        <f t="shared" si="87"/>
        <v>1975.8593047806196</v>
      </c>
      <c r="AC202" s="34">
        <f t="shared" si="87"/>
        <v>3633.2196262124862</v>
      </c>
      <c r="AD202" s="34">
        <f t="shared" si="87"/>
        <v>5780.6426334770667</v>
      </c>
      <c r="AE202" s="34">
        <f t="shared" si="87"/>
        <v>7301.6367595885349</v>
      </c>
      <c r="AF202" s="34">
        <f t="shared" si="87"/>
        <v>15895.226953220577</v>
      </c>
      <c r="AG202" s="34">
        <f t="shared" si="87"/>
        <v>24494.061566288794</v>
      </c>
      <c r="AH202" s="34">
        <f t="shared" si="87"/>
        <v>27145.75161098758</v>
      </c>
      <c r="AI202" s="34">
        <f t="shared" si="87"/>
        <v>20673.632010337955</v>
      </c>
      <c r="AJ202" s="34">
        <f t="shared" si="87"/>
        <v>-427.76919936357916</v>
      </c>
      <c r="AK202" s="34">
        <f t="shared" si="87"/>
        <v>0</v>
      </c>
      <c r="AL202" s="34">
        <f t="shared" si="87"/>
        <v>0</v>
      </c>
      <c r="AM202" s="34">
        <f t="shared" si="87"/>
        <v>0</v>
      </c>
      <c r="AN202" s="34">
        <f t="shared" si="87"/>
        <v>0</v>
      </c>
      <c r="AO202" s="34">
        <f t="shared" si="87"/>
        <v>0</v>
      </c>
      <c r="AP202" s="34">
        <f t="shared" si="87"/>
        <v>0</v>
      </c>
      <c r="AQ202" s="34">
        <f t="shared" si="87"/>
        <v>0</v>
      </c>
      <c r="AR202" s="34">
        <f t="shared" si="87"/>
        <v>0</v>
      </c>
      <c r="AS202" s="34">
        <f t="shared" si="87"/>
        <v>0</v>
      </c>
      <c r="AT202" s="34">
        <f t="shared" si="87"/>
        <v>0</v>
      </c>
      <c r="AU202" s="34">
        <f t="shared" si="87"/>
        <v>0</v>
      </c>
      <c r="AV202" s="34">
        <f t="shared" si="87"/>
        <v>0</v>
      </c>
    </row>
    <row r="203" spans="2:48" hidden="1" outlineLevel="1" x14ac:dyDescent="0.25">
      <c r="B203" s="24">
        <f t="shared" si="85"/>
        <v>12</v>
      </c>
      <c r="C203" s="29" t="str">
        <f t="shared" si="85"/>
        <v>Debts - Drawdowns</v>
      </c>
      <c r="D203" s="29"/>
      <c r="E203" s="29"/>
      <c r="F203" s="17"/>
      <c r="G203" s="32"/>
      <c r="H203" s="32">
        <v>20497.103135618905</v>
      </c>
      <c r="I203" s="32">
        <v>7989.1918547308915</v>
      </c>
      <c r="J203" s="32">
        <v>0</v>
      </c>
      <c r="K203" s="32">
        <v>0</v>
      </c>
      <c r="L203" s="32">
        <v>0</v>
      </c>
      <c r="M203" s="32">
        <v>0</v>
      </c>
      <c r="N203" s="32">
        <v>0</v>
      </c>
      <c r="O203" s="32">
        <v>0</v>
      </c>
      <c r="P203" s="32">
        <v>0</v>
      </c>
      <c r="Q203" s="32">
        <v>0</v>
      </c>
      <c r="R203" s="32">
        <v>0</v>
      </c>
      <c r="S203" s="32">
        <v>0</v>
      </c>
      <c r="T203" s="32">
        <v>0</v>
      </c>
      <c r="U203" s="32">
        <v>0</v>
      </c>
      <c r="V203" s="32">
        <v>0</v>
      </c>
      <c r="W203" s="32">
        <v>0</v>
      </c>
      <c r="X203" s="32">
        <v>0</v>
      </c>
      <c r="Y203" s="32">
        <v>0</v>
      </c>
      <c r="Z203" s="32">
        <v>0</v>
      </c>
      <c r="AA203" s="32">
        <v>0</v>
      </c>
      <c r="AB203" s="32">
        <v>0</v>
      </c>
      <c r="AC203" s="32">
        <v>0</v>
      </c>
      <c r="AD203" s="32">
        <v>0</v>
      </c>
      <c r="AE203" s="32">
        <v>0</v>
      </c>
      <c r="AF203" s="32">
        <v>0</v>
      </c>
      <c r="AG203" s="32">
        <v>0</v>
      </c>
      <c r="AH203" s="32">
        <v>0</v>
      </c>
      <c r="AI203" s="32">
        <v>0</v>
      </c>
      <c r="AJ203" s="32">
        <v>0</v>
      </c>
      <c r="AK203" s="32">
        <v>0</v>
      </c>
      <c r="AL203" s="32">
        <v>0</v>
      </c>
      <c r="AM203" s="32">
        <v>0</v>
      </c>
      <c r="AN203" s="32">
        <v>0</v>
      </c>
      <c r="AO203" s="32">
        <v>0</v>
      </c>
      <c r="AP203" s="32">
        <v>0</v>
      </c>
      <c r="AQ203" s="32">
        <v>0</v>
      </c>
      <c r="AR203" s="32">
        <v>0</v>
      </c>
      <c r="AS203" s="32">
        <v>0</v>
      </c>
      <c r="AT203" s="32">
        <v>0</v>
      </c>
      <c r="AU203" s="32">
        <v>0</v>
      </c>
      <c r="AV203" s="32">
        <v>0</v>
      </c>
    </row>
    <row r="204" spans="2:48" hidden="1" outlineLevel="1" x14ac:dyDescent="0.25">
      <c r="B204" s="24">
        <f t="shared" si="85"/>
        <v>13</v>
      </c>
      <c r="C204" s="29" t="str">
        <f t="shared" si="85"/>
        <v>Debts - Interests &amp; Fees</v>
      </c>
      <c r="D204" s="29"/>
      <c r="E204" s="29"/>
      <c r="F204" s="17"/>
      <c r="G204" s="32"/>
      <c r="H204" s="32">
        <v>-5788.2928506843527</v>
      </c>
      <c r="I204" s="32">
        <v>-4777.5094870067478</v>
      </c>
      <c r="J204" s="32">
        <v>-5147.5622879484554</v>
      </c>
      <c r="K204" s="32">
        <v>-4937.7209028985981</v>
      </c>
      <c r="L204" s="32">
        <v>-4722.2628995063969</v>
      </c>
      <c r="M204" s="32">
        <v>-4414.1623466602605</v>
      </c>
      <c r="N204" s="32">
        <v>-4096.0587089013452</v>
      </c>
      <c r="O204" s="32">
        <v>-3760.9861502128538</v>
      </c>
      <c r="P204" s="32">
        <v>-3352.2923499267768</v>
      </c>
      <c r="Q204" s="32">
        <v>-2960.1874665569226</v>
      </c>
      <c r="R204" s="32">
        <v>-2577.5273816690387</v>
      </c>
      <c r="S204" s="32">
        <v>-2014.3121066655203</v>
      </c>
      <c r="T204" s="32">
        <v>-1406.8479382836067</v>
      </c>
      <c r="U204" s="32">
        <v>-1195.8285946812825</v>
      </c>
      <c r="V204" s="32">
        <v>-1157.0181258681037</v>
      </c>
      <c r="W204" s="32">
        <v>-603.62576966516065</v>
      </c>
      <c r="X204" s="32">
        <v>-179.32970278061015</v>
      </c>
      <c r="Y204" s="32">
        <v>152.21918899652044</v>
      </c>
      <c r="Z204" s="32">
        <v>254.15150341829272</v>
      </c>
      <c r="AA204" s="32">
        <v>361.57140207053516</v>
      </c>
      <c r="AB204" s="32">
        <v>732.37901595048277</v>
      </c>
      <c r="AC204" s="32">
        <v>907.12551292529542</v>
      </c>
      <c r="AD204" s="32">
        <v>1164.1119370552428</v>
      </c>
      <c r="AE204" s="32">
        <v>1267.50774633265</v>
      </c>
      <c r="AF204" s="32">
        <v>1517.2657956499454</v>
      </c>
      <c r="AG204" s="32">
        <v>269.93855008130566</v>
      </c>
      <c r="AH204" s="32">
        <v>125.52614237782977</v>
      </c>
      <c r="AI204" s="32">
        <v>0</v>
      </c>
      <c r="AJ204" s="32">
        <v>0</v>
      </c>
      <c r="AK204" s="32">
        <v>0</v>
      </c>
      <c r="AL204" s="32">
        <v>0</v>
      </c>
      <c r="AM204" s="32">
        <v>0</v>
      </c>
      <c r="AN204" s="32">
        <v>0</v>
      </c>
      <c r="AO204" s="32">
        <v>0</v>
      </c>
      <c r="AP204" s="32">
        <v>0</v>
      </c>
      <c r="AQ204" s="32">
        <v>0</v>
      </c>
      <c r="AR204" s="32">
        <v>0</v>
      </c>
      <c r="AS204" s="32">
        <v>0</v>
      </c>
      <c r="AT204" s="32">
        <v>0</v>
      </c>
      <c r="AU204" s="32">
        <v>0</v>
      </c>
      <c r="AV204" s="32">
        <v>0</v>
      </c>
    </row>
    <row r="205" spans="2:48" hidden="1" outlineLevel="1" x14ac:dyDescent="0.25">
      <c r="B205" s="24">
        <f t="shared" si="85"/>
        <v>14</v>
      </c>
      <c r="C205" s="29" t="str">
        <f t="shared" si="85"/>
        <v>Debts - Repayment</v>
      </c>
      <c r="D205" s="29"/>
      <c r="E205" s="29"/>
      <c r="F205" s="17"/>
      <c r="G205" s="32"/>
      <c r="H205" s="32">
        <v>0</v>
      </c>
      <c r="I205" s="32">
        <v>0</v>
      </c>
      <c r="J205" s="32">
        <v>-2480.0202928840931</v>
      </c>
      <c r="K205" s="32">
        <v>-2681.3122624777657</v>
      </c>
      <c r="L205" s="32">
        <v>-2885.3244026584644</v>
      </c>
      <c r="M205" s="32">
        <v>-3133.1308472076021</v>
      </c>
      <c r="N205" s="32">
        <v>-3387.432830654081</v>
      </c>
      <c r="O205" s="32">
        <v>-3662.3753496730346</v>
      </c>
      <c r="P205" s="32">
        <v>-3949.0401933528474</v>
      </c>
      <c r="Q205" s="32">
        <v>-4280.1593375634293</v>
      </c>
      <c r="R205" s="32">
        <v>-4627.5604076110822</v>
      </c>
      <c r="S205" s="32">
        <v>-5003.1584427918233</v>
      </c>
      <c r="T205" s="32">
        <v>-5402.7817179271206</v>
      </c>
      <c r="U205" s="32">
        <v>-5847.7612862152837</v>
      </c>
      <c r="V205" s="32">
        <v>-6322.3974780172057</v>
      </c>
      <c r="W205" s="32">
        <v>-6835.5577311822763</v>
      </c>
      <c r="X205" s="32">
        <v>-7344.9793162214219</v>
      </c>
      <c r="Y205" s="32">
        <v>0</v>
      </c>
      <c r="Z205" s="32">
        <v>0</v>
      </c>
      <c r="AA205" s="32">
        <v>0</v>
      </c>
      <c r="AB205" s="32">
        <v>0</v>
      </c>
      <c r="AC205" s="32">
        <v>0</v>
      </c>
      <c r="AD205" s="32">
        <v>0</v>
      </c>
      <c r="AE205" s="32">
        <v>0</v>
      </c>
      <c r="AF205" s="32">
        <v>0</v>
      </c>
      <c r="AG205" s="32">
        <v>0</v>
      </c>
      <c r="AH205" s="32">
        <v>0</v>
      </c>
      <c r="AI205" s="32">
        <v>0</v>
      </c>
      <c r="AJ205" s="32">
        <v>0</v>
      </c>
      <c r="AK205" s="32">
        <v>0</v>
      </c>
      <c r="AL205" s="32">
        <v>0</v>
      </c>
      <c r="AM205" s="32">
        <v>0</v>
      </c>
      <c r="AN205" s="32">
        <v>0</v>
      </c>
      <c r="AO205" s="32">
        <v>0</v>
      </c>
      <c r="AP205" s="32">
        <v>0</v>
      </c>
      <c r="AQ205" s="32">
        <v>0</v>
      </c>
      <c r="AR205" s="32">
        <v>0</v>
      </c>
      <c r="AS205" s="32">
        <v>0</v>
      </c>
      <c r="AT205" s="32">
        <v>0</v>
      </c>
      <c r="AU205" s="32">
        <v>0</v>
      </c>
      <c r="AV205" s="32">
        <v>0</v>
      </c>
    </row>
    <row r="206" spans="2:48" hidden="1" outlineLevel="1" x14ac:dyDescent="0.25">
      <c r="B206" s="24">
        <f t="shared" si="85"/>
        <v>15</v>
      </c>
      <c r="C206" s="29" t="str">
        <f t="shared" si="85"/>
        <v>Into / Out DSRA</v>
      </c>
      <c r="D206" s="29"/>
      <c r="E206" s="29"/>
      <c r="F206" s="17"/>
      <c r="G206" s="32"/>
      <c r="H206" s="32">
        <v>0</v>
      </c>
      <c r="I206" s="32">
        <v>-3837.5264346787958</v>
      </c>
      <c r="J206" s="32">
        <v>0</v>
      </c>
      <c r="K206" s="32">
        <v>0</v>
      </c>
      <c r="L206" s="32">
        <v>0</v>
      </c>
      <c r="M206" s="32">
        <v>0</v>
      </c>
      <c r="N206" s="32">
        <v>0</v>
      </c>
      <c r="O206" s="32">
        <v>0</v>
      </c>
      <c r="P206" s="32">
        <v>0</v>
      </c>
      <c r="Q206" s="32">
        <v>0</v>
      </c>
      <c r="R206" s="32">
        <v>0</v>
      </c>
      <c r="S206" s="32">
        <v>0</v>
      </c>
      <c r="T206" s="32">
        <v>0</v>
      </c>
      <c r="U206" s="32">
        <v>0</v>
      </c>
      <c r="V206" s="32">
        <v>0</v>
      </c>
      <c r="W206" s="32">
        <v>21.417276906596079</v>
      </c>
      <c r="X206" s="32">
        <v>3816.1091577721995</v>
      </c>
      <c r="Y206" s="32">
        <v>0</v>
      </c>
      <c r="Z206" s="32">
        <v>0</v>
      </c>
      <c r="AA206" s="32">
        <v>0</v>
      </c>
      <c r="AB206" s="32">
        <v>0</v>
      </c>
      <c r="AC206" s="32">
        <v>0</v>
      </c>
      <c r="AD206" s="32">
        <v>0</v>
      </c>
      <c r="AE206" s="32">
        <v>0</v>
      </c>
      <c r="AF206" s="32">
        <v>0</v>
      </c>
      <c r="AG206" s="32">
        <v>0</v>
      </c>
      <c r="AH206" s="32">
        <v>0</v>
      </c>
      <c r="AI206" s="32">
        <v>0</v>
      </c>
      <c r="AJ206" s="32">
        <v>0</v>
      </c>
      <c r="AK206" s="32">
        <v>0</v>
      </c>
      <c r="AL206" s="32">
        <v>0</v>
      </c>
      <c r="AM206" s="32">
        <v>0</v>
      </c>
      <c r="AN206" s="32">
        <v>0</v>
      </c>
      <c r="AO206" s="32">
        <v>0</v>
      </c>
      <c r="AP206" s="32">
        <v>0</v>
      </c>
      <c r="AQ206" s="32">
        <v>0</v>
      </c>
      <c r="AR206" s="32">
        <v>0</v>
      </c>
      <c r="AS206" s="32">
        <v>0</v>
      </c>
      <c r="AT206" s="32">
        <v>0</v>
      </c>
      <c r="AU206" s="32">
        <v>0</v>
      </c>
      <c r="AV206" s="32">
        <v>0</v>
      </c>
    </row>
    <row r="207" spans="2:48" hidden="1" outlineLevel="1" x14ac:dyDescent="0.25">
      <c r="B207" s="24">
        <f t="shared" si="85"/>
        <v>16</v>
      </c>
      <c r="C207" s="47" t="str">
        <f t="shared" si="85"/>
        <v>Free Cash Flow To Equity</v>
      </c>
      <c r="D207" s="29"/>
      <c r="E207" s="29"/>
      <c r="F207" s="17"/>
      <c r="G207" s="34"/>
      <c r="H207" s="34">
        <f t="shared" ref="H207:AV207" si="88">SUM(H202:H206)</f>
        <v>-19048.295170566744</v>
      </c>
      <c r="I207" s="34">
        <f t="shared" si="88"/>
        <v>-12160.486428728116</v>
      </c>
      <c r="J207" s="34">
        <f t="shared" si="88"/>
        <v>9544.2821230528734</v>
      </c>
      <c r="K207" s="34">
        <f t="shared" si="88"/>
        <v>9668.1730669140015</v>
      </c>
      <c r="L207" s="34">
        <f t="shared" si="88"/>
        <v>8895.1013532787001</v>
      </c>
      <c r="M207" s="34">
        <f t="shared" si="88"/>
        <v>9255.2122573929191</v>
      </c>
      <c r="N207" s="34">
        <f t="shared" si="88"/>
        <v>9828.2223818521597</v>
      </c>
      <c r="O207" s="34">
        <f t="shared" si="88"/>
        <v>6988.8623389707845</v>
      </c>
      <c r="P207" s="34">
        <f t="shared" si="88"/>
        <v>3833.3414865533423</v>
      </c>
      <c r="Q207" s="34">
        <f t="shared" si="88"/>
        <v>5752.9842374281561</v>
      </c>
      <c r="R207" s="34">
        <f t="shared" si="88"/>
        <v>5463.9241501221049</v>
      </c>
      <c r="S207" s="34">
        <f t="shared" si="88"/>
        <v>6054.7667584225046</v>
      </c>
      <c r="T207" s="34">
        <f t="shared" si="88"/>
        <v>8138.6612119671536</v>
      </c>
      <c r="U207" s="34">
        <f t="shared" si="88"/>
        <v>12823.603502205604</v>
      </c>
      <c r="V207" s="34">
        <f t="shared" si="88"/>
        <v>12992.065616605501</v>
      </c>
      <c r="W207" s="34">
        <f t="shared" si="88"/>
        <v>13545.097561286386</v>
      </c>
      <c r="X207" s="34">
        <f t="shared" si="88"/>
        <v>17098.566195672305</v>
      </c>
      <c r="Y207" s="34">
        <f t="shared" si="88"/>
        <v>12196.188686279545</v>
      </c>
      <c r="Z207" s="34">
        <f t="shared" si="88"/>
        <v>12573.178775547181</v>
      </c>
      <c r="AA207" s="34">
        <f t="shared" si="88"/>
        <v>1216.2136023790695</v>
      </c>
      <c r="AB207" s="34">
        <f t="shared" si="88"/>
        <v>2708.2383207311022</v>
      </c>
      <c r="AC207" s="34">
        <f t="shared" si="88"/>
        <v>4540.3451391377821</v>
      </c>
      <c r="AD207" s="34">
        <f t="shared" si="88"/>
        <v>6944.75457053231</v>
      </c>
      <c r="AE207" s="34">
        <f t="shared" si="88"/>
        <v>8569.1445059211856</v>
      </c>
      <c r="AF207" s="34">
        <f t="shared" si="88"/>
        <v>17412.492748870522</v>
      </c>
      <c r="AG207" s="34">
        <f t="shared" si="88"/>
        <v>24764.000116370098</v>
      </c>
      <c r="AH207" s="34">
        <f t="shared" si="88"/>
        <v>27271.277753365408</v>
      </c>
      <c r="AI207" s="34">
        <f t="shared" si="88"/>
        <v>20673.632010337955</v>
      </c>
      <c r="AJ207" s="34">
        <f t="shared" si="88"/>
        <v>-427.76919936357916</v>
      </c>
      <c r="AK207" s="34">
        <f t="shared" si="88"/>
        <v>0</v>
      </c>
      <c r="AL207" s="34">
        <f t="shared" si="88"/>
        <v>0</v>
      </c>
      <c r="AM207" s="34">
        <f t="shared" si="88"/>
        <v>0</v>
      </c>
      <c r="AN207" s="34">
        <f t="shared" si="88"/>
        <v>0</v>
      </c>
      <c r="AO207" s="34">
        <f t="shared" si="88"/>
        <v>0</v>
      </c>
      <c r="AP207" s="34">
        <f t="shared" si="88"/>
        <v>0</v>
      </c>
      <c r="AQ207" s="34">
        <f t="shared" si="88"/>
        <v>0</v>
      </c>
      <c r="AR207" s="34">
        <f t="shared" si="88"/>
        <v>0</v>
      </c>
      <c r="AS207" s="34">
        <f t="shared" si="88"/>
        <v>0</v>
      </c>
      <c r="AT207" s="34">
        <f t="shared" si="88"/>
        <v>0</v>
      </c>
      <c r="AU207" s="34">
        <f t="shared" si="88"/>
        <v>0</v>
      </c>
      <c r="AV207" s="34">
        <f t="shared" si="88"/>
        <v>0</v>
      </c>
    </row>
    <row r="208" spans="2:48" hidden="1" outlineLevel="1" x14ac:dyDescent="0.25">
      <c r="B208" s="24">
        <f t="shared" ref="B208:C212" si="89">+B179</f>
        <v>17</v>
      </c>
      <c r="C208" s="29" t="str">
        <f t="shared" si="89"/>
        <v xml:space="preserve">Shareholder Loans </v>
      </c>
      <c r="D208" s="29"/>
      <c r="E208" s="29"/>
      <c r="F208" s="17"/>
      <c r="G208" s="32"/>
      <c r="H208" s="32">
        <v>0</v>
      </c>
      <c r="I208" s="32">
        <v>0</v>
      </c>
      <c r="J208" s="32">
        <v>0</v>
      </c>
      <c r="K208" s="32">
        <v>0</v>
      </c>
      <c r="L208" s="32">
        <v>0</v>
      </c>
      <c r="M208" s="32">
        <v>0</v>
      </c>
      <c r="N208" s="32">
        <v>0</v>
      </c>
      <c r="O208" s="32">
        <v>0</v>
      </c>
      <c r="P208" s="32">
        <v>0</v>
      </c>
      <c r="Q208" s="32">
        <v>0</v>
      </c>
      <c r="R208" s="32">
        <v>0</v>
      </c>
      <c r="S208" s="32">
        <v>0</v>
      </c>
      <c r="T208" s="32">
        <v>0</v>
      </c>
      <c r="U208" s="32">
        <v>0</v>
      </c>
      <c r="V208" s="32">
        <v>0</v>
      </c>
      <c r="W208" s="32">
        <v>0</v>
      </c>
      <c r="X208" s="32">
        <v>0</v>
      </c>
      <c r="Y208" s="32">
        <v>0</v>
      </c>
      <c r="Z208" s="32">
        <v>0</v>
      </c>
      <c r="AA208" s="32">
        <v>0</v>
      </c>
      <c r="AB208" s="32">
        <v>0</v>
      </c>
      <c r="AC208" s="32">
        <v>0</v>
      </c>
      <c r="AD208" s="32">
        <v>0</v>
      </c>
      <c r="AE208" s="32">
        <v>0</v>
      </c>
      <c r="AF208" s="32">
        <v>0</v>
      </c>
      <c r="AG208" s="32">
        <v>0</v>
      </c>
      <c r="AH208" s="32">
        <v>0</v>
      </c>
      <c r="AI208" s="32">
        <v>0</v>
      </c>
      <c r="AJ208" s="32">
        <v>0</v>
      </c>
      <c r="AK208" s="32">
        <v>0</v>
      </c>
      <c r="AL208" s="32">
        <v>0</v>
      </c>
      <c r="AM208" s="32">
        <v>0</v>
      </c>
      <c r="AN208" s="32">
        <v>0</v>
      </c>
      <c r="AO208" s="32">
        <v>0</v>
      </c>
      <c r="AP208" s="32">
        <v>0</v>
      </c>
      <c r="AQ208" s="32">
        <v>0</v>
      </c>
      <c r="AR208" s="32">
        <v>0</v>
      </c>
      <c r="AS208" s="32">
        <v>0</v>
      </c>
      <c r="AT208" s="32">
        <v>0</v>
      </c>
      <c r="AU208" s="32">
        <v>0</v>
      </c>
      <c r="AV208" s="32">
        <v>0</v>
      </c>
    </row>
    <row r="209" spans="1:50" hidden="1" outlineLevel="1" x14ac:dyDescent="0.25">
      <c r="B209" s="24">
        <f t="shared" si="89"/>
        <v>18</v>
      </c>
      <c r="C209" s="29" t="str">
        <f t="shared" si="89"/>
        <v>Distributions to Shareholders</v>
      </c>
      <c r="D209" s="29"/>
      <c r="E209" s="29"/>
      <c r="F209" s="17"/>
      <c r="G209" s="32"/>
      <c r="H209" s="32">
        <v>0</v>
      </c>
      <c r="I209" s="32">
        <v>-112.83725051524242</v>
      </c>
      <c r="J209" s="32">
        <v>-9544.2821230528752</v>
      </c>
      <c r="K209" s="32">
        <v>-9668.1730669140088</v>
      </c>
      <c r="L209" s="32">
        <v>-8895.1013532787001</v>
      </c>
      <c r="M209" s="32">
        <v>-9255.2122573929209</v>
      </c>
      <c r="N209" s="32">
        <v>-9828.2223818521525</v>
      </c>
      <c r="O209" s="32">
        <v>-6988.8623389707864</v>
      </c>
      <c r="P209" s="32">
        <v>-3833.3414865533468</v>
      </c>
      <c r="Q209" s="32">
        <v>-5752.984237428157</v>
      </c>
      <c r="R209" s="32">
        <v>-5463.9241501221068</v>
      </c>
      <c r="S209" s="32">
        <v>-6054.766758422501</v>
      </c>
      <c r="T209" s="32">
        <v>-8138.6612119671481</v>
      </c>
      <c r="U209" s="32">
        <v>-12823.603502205606</v>
      </c>
      <c r="V209" s="32">
        <v>-12992.065616605501</v>
      </c>
      <c r="W209" s="32">
        <v>-13545.097561286384</v>
      </c>
      <c r="X209" s="32">
        <v>-17098.566195672305</v>
      </c>
      <c r="Y209" s="32">
        <v>-12196.188686279549</v>
      </c>
      <c r="Z209" s="32">
        <v>-12573.178775547183</v>
      </c>
      <c r="AA209" s="32">
        <v>-1216.2136023790708</v>
      </c>
      <c r="AB209" s="32">
        <v>-2708.2383207311022</v>
      </c>
      <c r="AC209" s="32">
        <v>-4540.3451391377803</v>
      </c>
      <c r="AD209" s="32">
        <v>-6944.7545705323091</v>
      </c>
      <c r="AE209" s="32">
        <v>-8569.1445059211892</v>
      </c>
      <c r="AF209" s="32">
        <v>-17412.492748870529</v>
      </c>
      <c r="AG209" s="32">
        <v>-24764.000116389867</v>
      </c>
      <c r="AH209" s="32">
        <v>-27271.277753340975</v>
      </c>
      <c r="AI209" s="32">
        <v>-20245.862810962466</v>
      </c>
      <c r="AJ209" s="32">
        <v>42366.463851903754</v>
      </c>
      <c r="AK209" s="32">
        <v>0</v>
      </c>
      <c r="AL209" s="32">
        <v>0</v>
      </c>
      <c r="AM209" s="32">
        <v>0</v>
      </c>
      <c r="AN209" s="32">
        <v>0</v>
      </c>
      <c r="AO209" s="32">
        <v>0</v>
      </c>
      <c r="AP209" s="32">
        <v>0</v>
      </c>
      <c r="AQ209" s="32">
        <v>0</v>
      </c>
      <c r="AR209" s="32">
        <v>0</v>
      </c>
      <c r="AS209" s="32">
        <v>0</v>
      </c>
      <c r="AT209" s="32">
        <v>0</v>
      </c>
      <c r="AU209" s="32">
        <v>0</v>
      </c>
      <c r="AV209" s="32">
        <v>0</v>
      </c>
    </row>
    <row r="210" spans="1:50" hidden="1" outlineLevel="1" x14ac:dyDescent="0.25">
      <c r="B210" s="24">
        <f t="shared" si="89"/>
        <v>19</v>
      </c>
      <c r="C210" s="29" t="str">
        <f t="shared" si="89"/>
        <v>Equity</v>
      </c>
      <c r="D210" s="29"/>
      <c r="E210" s="29"/>
      <c r="F210" s="35"/>
      <c r="G210" s="32"/>
      <c r="H210" s="32">
        <v>19048.295170569872</v>
      </c>
      <c r="I210" s="32">
        <v>12251.997024769777</v>
      </c>
      <c r="J210" s="32">
        <v>0</v>
      </c>
      <c r="K210" s="32">
        <v>0</v>
      </c>
      <c r="L210" s="32">
        <v>0</v>
      </c>
      <c r="M210" s="32">
        <v>0</v>
      </c>
      <c r="N210" s="32">
        <v>0</v>
      </c>
      <c r="O210" s="32">
        <v>0</v>
      </c>
      <c r="P210" s="32">
        <v>0</v>
      </c>
      <c r="Q210" s="32">
        <v>0</v>
      </c>
      <c r="R210" s="32">
        <v>0</v>
      </c>
      <c r="S210" s="32">
        <v>0</v>
      </c>
      <c r="T210" s="32">
        <v>0</v>
      </c>
      <c r="U210" s="32">
        <v>0</v>
      </c>
      <c r="V210" s="32">
        <v>0</v>
      </c>
      <c r="W210" s="32">
        <v>0</v>
      </c>
      <c r="X210" s="32">
        <v>0</v>
      </c>
      <c r="Y210" s="32">
        <v>0</v>
      </c>
      <c r="Z210" s="32">
        <v>0</v>
      </c>
      <c r="AA210" s="32">
        <v>0</v>
      </c>
      <c r="AB210" s="32">
        <v>0</v>
      </c>
      <c r="AC210" s="32">
        <v>0</v>
      </c>
      <c r="AD210" s="32">
        <v>0</v>
      </c>
      <c r="AE210" s="32">
        <v>0</v>
      </c>
      <c r="AF210" s="32">
        <v>0</v>
      </c>
      <c r="AG210" s="32">
        <v>0</v>
      </c>
      <c r="AH210" s="32">
        <v>0</v>
      </c>
      <c r="AI210" s="32">
        <v>0</v>
      </c>
      <c r="AJ210" s="32">
        <v>-42366.463851903798</v>
      </c>
      <c r="AK210" s="32">
        <v>0</v>
      </c>
      <c r="AL210" s="32">
        <v>0</v>
      </c>
      <c r="AM210" s="32">
        <v>0</v>
      </c>
      <c r="AN210" s="32">
        <v>0</v>
      </c>
      <c r="AO210" s="32">
        <v>0</v>
      </c>
      <c r="AP210" s="32">
        <v>0</v>
      </c>
      <c r="AQ210" s="32">
        <v>0</v>
      </c>
      <c r="AR210" s="32">
        <v>0</v>
      </c>
      <c r="AS210" s="32">
        <v>0</v>
      </c>
      <c r="AT210" s="32">
        <v>0</v>
      </c>
      <c r="AU210" s="32">
        <v>0</v>
      </c>
      <c r="AV210" s="32">
        <v>0</v>
      </c>
    </row>
    <row r="211" spans="1:50" hidden="1" outlineLevel="1" x14ac:dyDescent="0.25">
      <c r="B211" s="24">
        <f t="shared" si="89"/>
        <v>20</v>
      </c>
      <c r="C211" s="48" t="str">
        <f t="shared" si="89"/>
        <v>Net Cash Flow</v>
      </c>
      <c r="E211" s="36"/>
      <c r="F211" s="36"/>
      <c r="G211" s="34"/>
      <c r="H211" s="34">
        <f t="shared" ref="H211:AV211" si="90">SUM(H207:H210)</f>
        <v>3.1286617740988731E-9</v>
      </c>
      <c r="I211" s="34">
        <f t="shared" si="90"/>
        <v>-21.326654473581584</v>
      </c>
      <c r="J211" s="34">
        <f t="shared" si="90"/>
        <v>-1.8189894035458565E-12</v>
      </c>
      <c r="K211" s="34">
        <f t="shared" si="90"/>
        <v>-7.2759576141834259E-12</v>
      </c>
      <c r="L211" s="34">
        <f t="shared" si="90"/>
        <v>0</v>
      </c>
      <c r="M211" s="34">
        <f t="shared" si="90"/>
        <v>-1.8189894035458565E-12</v>
      </c>
      <c r="N211" s="34">
        <f t="shared" si="90"/>
        <v>7.2759576141834259E-12</v>
      </c>
      <c r="O211" s="34">
        <f t="shared" si="90"/>
        <v>-1.8189894035458565E-12</v>
      </c>
      <c r="P211" s="34">
        <f t="shared" si="90"/>
        <v>-4.5474735088646412E-12</v>
      </c>
      <c r="Q211" s="34">
        <f t="shared" si="90"/>
        <v>-9.0949470177292824E-13</v>
      </c>
      <c r="R211" s="34">
        <f t="shared" si="90"/>
        <v>-1.8189894035458565E-12</v>
      </c>
      <c r="S211" s="34">
        <f t="shared" si="90"/>
        <v>3.637978807091713E-12</v>
      </c>
      <c r="T211" s="34">
        <f t="shared" si="90"/>
        <v>5.4569682106375694E-12</v>
      </c>
      <c r="U211" s="34">
        <f t="shared" si="90"/>
        <v>-1.8189894035458565E-12</v>
      </c>
      <c r="V211" s="34">
        <f t="shared" si="90"/>
        <v>0</v>
      </c>
      <c r="W211" s="34">
        <f t="shared" si="90"/>
        <v>1.8189894035458565E-12</v>
      </c>
      <c r="X211" s="34">
        <f t="shared" si="90"/>
        <v>0</v>
      </c>
      <c r="Y211" s="34">
        <f t="shared" si="90"/>
        <v>-3.637978807091713E-12</v>
      </c>
      <c r="Z211" s="34">
        <f t="shared" si="90"/>
        <v>-1.8189894035458565E-12</v>
      </c>
      <c r="AA211" s="34">
        <f t="shared" si="90"/>
        <v>-1.3642420526593924E-12</v>
      </c>
      <c r="AB211" s="34">
        <f t="shared" si="90"/>
        <v>0</v>
      </c>
      <c r="AC211" s="34">
        <f t="shared" si="90"/>
        <v>1.8189894035458565E-12</v>
      </c>
      <c r="AD211" s="34">
        <f t="shared" si="90"/>
        <v>9.0949470177292824E-13</v>
      </c>
      <c r="AE211" s="34">
        <f t="shared" si="90"/>
        <v>-3.637978807091713E-12</v>
      </c>
      <c r="AF211" s="34">
        <f t="shared" si="90"/>
        <v>-7.2759576141834259E-12</v>
      </c>
      <c r="AG211" s="34">
        <f t="shared" si="90"/>
        <v>-1.9768776837736368E-8</v>
      </c>
      <c r="AH211" s="34">
        <f t="shared" si="90"/>
        <v>2.4432665668427944E-8</v>
      </c>
      <c r="AI211" s="34">
        <f t="shared" si="90"/>
        <v>427.76919937548882</v>
      </c>
      <c r="AJ211" s="34">
        <f t="shared" si="90"/>
        <v>-427.76919936362538</v>
      </c>
      <c r="AK211" s="34">
        <f t="shared" si="90"/>
        <v>0</v>
      </c>
      <c r="AL211" s="34">
        <f t="shared" si="90"/>
        <v>0</v>
      </c>
      <c r="AM211" s="34">
        <f t="shared" si="90"/>
        <v>0</v>
      </c>
      <c r="AN211" s="34">
        <f t="shared" si="90"/>
        <v>0</v>
      </c>
      <c r="AO211" s="34">
        <f t="shared" si="90"/>
        <v>0</v>
      </c>
      <c r="AP211" s="34">
        <f t="shared" si="90"/>
        <v>0</v>
      </c>
      <c r="AQ211" s="34">
        <f t="shared" si="90"/>
        <v>0</v>
      </c>
      <c r="AR211" s="34">
        <f t="shared" si="90"/>
        <v>0</v>
      </c>
      <c r="AS211" s="34">
        <f t="shared" si="90"/>
        <v>0</v>
      </c>
      <c r="AT211" s="34">
        <f t="shared" si="90"/>
        <v>0</v>
      </c>
      <c r="AU211" s="34">
        <f t="shared" si="90"/>
        <v>0</v>
      </c>
      <c r="AV211" s="34">
        <f t="shared" si="90"/>
        <v>0</v>
      </c>
      <c r="AW211" s="17"/>
      <c r="AX211" s="17"/>
    </row>
    <row r="212" spans="1:50" ht="15.75" hidden="1" outlineLevel="1" thickBot="1" x14ac:dyDescent="0.3">
      <c r="B212" s="24">
        <f t="shared" si="89"/>
        <v>21</v>
      </c>
      <c r="C212" s="49" t="str">
        <f t="shared" si="89"/>
        <v>Cash EoP</v>
      </c>
      <c r="D212" s="37"/>
      <c r="E212" s="38"/>
      <c r="F212" s="38"/>
      <c r="G212" s="39">
        <v>21.326654454578602</v>
      </c>
      <c r="H212" s="40">
        <f t="shared" ref="H212:AV212" si="91">H211+G212</f>
        <v>21.326654457707264</v>
      </c>
      <c r="I212" s="40">
        <f t="shared" si="91"/>
        <v>-1.5874320524744689E-8</v>
      </c>
      <c r="J212" s="40">
        <f t="shared" si="91"/>
        <v>-1.5876139514148235E-8</v>
      </c>
      <c r="K212" s="40">
        <f t="shared" si="91"/>
        <v>-1.5883415471762419E-8</v>
      </c>
      <c r="L212" s="40">
        <f t="shared" si="91"/>
        <v>-1.5883415471762419E-8</v>
      </c>
      <c r="M212" s="40">
        <f t="shared" si="91"/>
        <v>-1.5885234461165965E-8</v>
      </c>
      <c r="N212" s="40">
        <f t="shared" si="91"/>
        <v>-1.5877958503551781E-8</v>
      </c>
      <c r="O212" s="40">
        <f t="shared" si="91"/>
        <v>-1.5879777492955327E-8</v>
      </c>
      <c r="P212" s="40">
        <f t="shared" si="91"/>
        <v>-1.5884324966464192E-8</v>
      </c>
      <c r="Q212" s="40">
        <f t="shared" si="91"/>
        <v>-1.5885234461165965E-8</v>
      </c>
      <c r="R212" s="40">
        <f t="shared" si="91"/>
        <v>-1.588705345056951E-8</v>
      </c>
      <c r="S212" s="40">
        <f t="shared" si="91"/>
        <v>-1.5883415471762419E-8</v>
      </c>
      <c r="T212" s="40">
        <f t="shared" si="91"/>
        <v>-1.5877958503551781E-8</v>
      </c>
      <c r="U212" s="40">
        <f t="shared" si="91"/>
        <v>-1.5879777492955327E-8</v>
      </c>
      <c r="V212" s="40">
        <f t="shared" si="91"/>
        <v>-1.5879777492955327E-8</v>
      </c>
      <c r="W212" s="40">
        <f t="shared" si="91"/>
        <v>-1.5877958503551781E-8</v>
      </c>
      <c r="X212" s="40">
        <f t="shared" si="91"/>
        <v>-1.5877958503551781E-8</v>
      </c>
      <c r="Y212" s="40">
        <f t="shared" si="91"/>
        <v>-1.5881596482358873E-8</v>
      </c>
      <c r="Z212" s="40">
        <f t="shared" si="91"/>
        <v>-1.5883415471762419E-8</v>
      </c>
      <c r="AA212" s="40">
        <f t="shared" si="91"/>
        <v>-1.5884779713815078E-8</v>
      </c>
      <c r="AB212" s="40">
        <f t="shared" si="91"/>
        <v>-1.5884779713815078E-8</v>
      </c>
      <c r="AC212" s="40">
        <f t="shared" si="91"/>
        <v>-1.5882960724411532E-8</v>
      </c>
      <c r="AD212" s="40">
        <f t="shared" si="91"/>
        <v>-1.5882051229709759E-8</v>
      </c>
      <c r="AE212" s="40">
        <f t="shared" si="91"/>
        <v>-1.5885689208516851E-8</v>
      </c>
      <c r="AF212" s="40">
        <f t="shared" si="91"/>
        <v>-1.5892965166131034E-8</v>
      </c>
      <c r="AG212" s="40">
        <f t="shared" si="91"/>
        <v>-3.5661742003867403E-8</v>
      </c>
      <c r="AH212" s="40">
        <f t="shared" si="91"/>
        <v>-1.1229076335439458E-8</v>
      </c>
      <c r="AI212" s="40">
        <f t="shared" si="91"/>
        <v>427.76919936425975</v>
      </c>
      <c r="AJ212" s="40">
        <f t="shared" si="91"/>
        <v>6.3437255448661745E-10</v>
      </c>
      <c r="AK212" s="40">
        <f t="shared" si="91"/>
        <v>6.3437255448661745E-10</v>
      </c>
      <c r="AL212" s="40">
        <f t="shared" si="91"/>
        <v>6.3437255448661745E-10</v>
      </c>
      <c r="AM212" s="40">
        <f t="shared" si="91"/>
        <v>6.3437255448661745E-10</v>
      </c>
      <c r="AN212" s="40">
        <f t="shared" si="91"/>
        <v>6.3437255448661745E-10</v>
      </c>
      <c r="AO212" s="40">
        <f t="shared" si="91"/>
        <v>6.3437255448661745E-10</v>
      </c>
      <c r="AP212" s="40">
        <f t="shared" si="91"/>
        <v>6.3437255448661745E-10</v>
      </c>
      <c r="AQ212" s="40">
        <f t="shared" si="91"/>
        <v>6.3437255448661745E-10</v>
      </c>
      <c r="AR212" s="40">
        <f t="shared" si="91"/>
        <v>6.3437255448661745E-10</v>
      </c>
      <c r="AS212" s="40">
        <f t="shared" si="91"/>
        <v>6.3437255448661745E-10</v>
      </c>
      <c r="AT212" s="40">
        <f t="shared" si="91"/>
        <v>6.3437255448661745E-10</v>
      </c>
      <c r="AU212" s="40">
        <f t="shared" si="91"/>
        <v>6.3437255448661745E-10</v>
      </c>
      <c r="AV212" s="40">
        <f t="shared" si="91"/>
        <v>6.3437255448661745E-10</v>
      </c>
      <c r="AW212" s="17"/>
      <c r="AX212" s="17"/>
    </row>
    <row r="213" spans="1:50" hidden="1" outlineLevel="1" x14ac:dyDescent="0.25">
      <c r="B213" s="41"/>
      <c r="D213" s="29"/>
      <c r="E213" s="51"/>
      <c r="F213" s="51"/>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17"/>
      <c r="AX213" s="17"/>
    </row>
    <row r="214" spans="1:50" hidden="1" outlineLevel="1" x14ac:dyDescent="0.25"/>
    <row r="215" spans="1:50" collapsed="1" x14ac:dyDescent="0.25"/>
    <row r="216" spans="1:50" x14ac:dyDescent="0.25">
      <c r="B216" s="12"/>
      <c r="C216" s="13"/>
      <c r="D216" s="13"/>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row>
    <row r="217" spans="1:50" ht="21.75" thickBot="1" x14ac:dyDescent="0.4">
      <c r="A217" s="1">
        <v>8</v>
      </c>
      <c r="B217" s="12"/>
      <c r="C217" s="14" t="s">
        <v>30</v>
      </c>
      <c r="D217" s="52"/>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row>
    <row r="218" spans="1:50" hidden="1" outlineLevel="1" x14ac:dyDescent="0.25">
      <c r="C218" s="16"/>
      <c r="D218" s="16"/>
      <c r="E218" s="16"/>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row>
    <row r="219" spans="1:50" hidden="1" outlineLevel="1" x14ac:dyDescent="0.25">
      <c r="C219" s="18" t="str">
        <f>+"Cash Flow "&amp;C217&amp;" - [000' EUR]"</f>
        <v>Cash Flow Peru - [000' EUR]</v>
      </c>
      <c r="D219" s="19"/>
      <c r="E219" s="19"/>
      <c r="F219" s="20"/>
      <c r="G219" s="19"/>
      <c r="H219" s="21"/>
      <c r="I219" s="21"/>
      <c r="J219" s="21"/>
      <c r="K219" s="21"/>
    </row>
    <row r="220" spans="1:50" hidden="1" outlineLevel="1" x14ac:dyDescent="0.25">
      <c r="C220" s="22" t="s">
        <v>0</v>
      </c>
      <c r="D220" s="22"/>
      <c r="E220" s="22"/>
      <c r="F220" s="23"/>
      <c r="G220" s="23"/>
      <c r="H220" s="64">
        <f t="shared" ref="H220:AV220" si="92">+H8</f>
        <v>2020</v>
      </c>
      <c r="I220" s="64">
        <f t="shared" si="92"/>
        <v>2021</v>
      </c>
      <c r="J220" s="64">
        <f t="shared" si="92"/>
        <v>2022</v>
      </c>
      <c r="K220" s="64">
        <f t="shared" si="92"/>
        <v>2023</v>
      </c>
      <c r="L220" s="64">
        <f t="shared" si="92"/>
        <v>2024</v>
      </c>
      <c r="M220" s="64">
        <f t="shared" si="92"/>
        <v>2025</v>
      </c>
      <c r="N220" s="64">
        <f t="shared" si="92"/>
        <v>2026</v>
      </c>
      <c r="O220" s="64">
        <f t="shared" si="92"/>
        <v>2027</v>
      </c>
      <c r="P220" s="64">
        <f t="shared" si="92"/>
        <v>2028</v>
      </c>
      <c r="Q220" s="64">
        <f t="shared" si="92"/>
        <v>2029</v>
      </c>
      <c r="R220" s="64">
        <f t="shared" si="92"/>
        <v>2030</v>
      </c>
      <c r="S220" s="64">
        <f t="shared" si="92"/>
        <v>2031</v>
      </c>
      <c r="T220" s="64">
        <f t="shared" si="92"/>
        <v>2032</v>
      </c>
      <c r="U220" s="64">
        <f t="shared" si="92"/>
        <v>2033</v>
      </c>
      <c r="V220" s="64">
        <f t="shared" si="92"/>
        <v>2034</v>
      </c>
      <c r="W220" s="64">
        <f t="shared" si="92"/>
        <v>2035</v>
      </c>
      <c r="X220" s="64">
        <f t="shared" si="92"/>
        <v>2036</v>
      </c>
      <c r="Y220" s="64">
        <f t="shared" si="92"/>
        <v>2037</v>
      </c>
      <c r="Z220" s="64">
        <f t="shared" si="92"/>
        <v>2038</v>
      </c>
      <c r="AA220" s="64">
        <f t="shared" si="92"/>
        <v>2039</v>
      </c>
      <c r="AB220" s="64">
        <f t="shared" si="92"/>
        <v>2040</v>
      </c>
      <c r="AC220" s="64">
        <f t="shared" si="92"/>
        <v>2041</v>
      </c>
      <c r="AD220" s="64">
        <f t="shared" si="92"/>
        <v>2042</v>
      </c>
      <c r="AE220" s="64">
        <f t="shared" si="92"/>
        <v>2043</v>
      </c>
      <c r="AF220" s="64">
        <f t="shared" si="92"/>
        <v>2044</v>
      </c>
      <c r="AG220" s="64">
        <f t="shared" si="92"/>
        <v>2045</v>
      </c>
      <c r="AH220" s="64">
        <f t="shared" si="92"/>
        <v>2046</v>
      </c>
      <c r="AI220" s="64">
        <f t="shared" si="92"/>
        <v>2047</v>
      </c>
      <c r="AJ220" s="64">
        <f t="shared" si="92"/>
        <v>2048</v>
      </c>
      <c r="AK220" s="64">
        <f t="shared" si="92"/>
        <v>2049</v>
      </c>
      <c r="AL220" s="64">
        <f t="shared" si="92"/>
        <v>2050</v>
      </c>
      <c r="AM220" s="64">
        <f t="shared" si="92"/>
        <v>2051</v>
      </c>
      <c r="AN220" s="64">
        <f t="shared" si="92"/>
        <v>2052</v>
      </c>
      <c r="AO220" s="64">
        <f t="shared" si="92"/>
        <v>2053</v>
      </c>
      <c r="AP220" s="64">
        <f t="shared" si="92"/>
        <v>2054</v>
      </c>
      <c r="AQ220" s="64">
        <f t="shared" si="92"/>
        <v>2055</v>
      </c>
      <c r="AR220" s="64">
        <f t="shared" si="92"/>
        <v>2056</v>
      </c>
      <c r="AS220" s="64">
        <f t="shared" si="92"/>
        <v>2057</v>
      </c>
      <c r="AT220" s="64">
        <f t="shared" si="92"/>
        <v>2058</v>
      </c>
      <c r="AU220" s="64">
        <f t="shared" si="92"/>
        <v>2059</v>
      </c>
      <c r="AV220" s="64">
        <f t="shared" si="92"/>
        <v>2060</v>
      </c>
    </row>
    <row r="221" spans="1:50" hidden="1" outlineLevel="1" x14ac:dyDescent="0.25">
      <c r="B221" s="24">
        <f t="shared" ref="B221:C236" si="93">+B192</f>
        <v>1</v>
      </c>
      <c r="C221" s="45" t="str">
        <f t="shared" si="93"/>
        <v>Traffic Revenues</v>
      </c>
      <c r="D221" s="25"/>
      <c r="E221" s="25"/>
      <c r="F221" s="26"/>
      <c r="G221" s="27"/>
      <c r="H221" s="27">
        <v>0</v>
      </c>
      <c r="I221" s="27">
        <v>0</v>
      </c>
      <c r="J221" s="27">
        <v>0</v>
      </c>
      <c r="K221" s="27">
        <v>0</v>
      </c>
      <c r="L221" s="27">
        <v>0</v>
      </c>
      <c r="M221" s="27">
        <v>0</v>
      </c>
      <c r="N221" s="27">
        <v>0</v>
      </c>
      <c r="O221" s="27">
        <v>0</v>
      </c>
      <c r="P221" s="27">
        <v>0</v>
      </c>
      <c r="Q221" s="27">
        <v>0</v>
      </c>
      <c r="R221" s="27">
        <v>0</v>
      </c>
      <c r="S221" s="27">
        <v>0</v>
      </c>
      <c r="T221" s="27">
        <v>0</v>
      </c>
      <c r="U221" s="27">
        <v>0</v>
      </c>
      <c r="V221" s="27">
        <v>0</v>
      </c>
      <c r="W221" s="27">
        <v>0</v>
      </c>
      <c r="X221" s="27">
        <v>0</v>
      </c>
      <c r="Y221" s="27">
        <v>0</v>
      </c>
      <c r="Z221" s="27">
        <v>0</v>
      </c>
      <c r="AA221" s="27">
        <v>0</v>
      </c>
      <c r="AB221" s="27">
        <v>0</v>
      </c>
      <c r="AC221" s="27">
        <v>0</v>
      </c>
      <c r="AD221" s="27">
        <v>0</v>
      </c>
      <c r="AE221" s="27">
        <v>0</v>
      </c>
      <c r="AF221" s="27">
        <v>0</v>
      </c>
      <c r="AG221" s="27">
        <v>0</v>
      </c>
      <c r="AH221" s="27">
        <v>0</v>
      </c>
      <c r="AI221" s="27">
        <v>0</v>
      </c>
      <c r="AJ221" s="27">
        <v>0</v>
      </c>
      <c r="AK221" s="27">
        <v>0</v>
      </c>
      <c r="AL221" s="27">
        <v>0</v>
      </c>
      <c r="AM221" s="27">
        <v>0</v>
      </c>
      <c r="AN221" s="27">
        <v>0</v>
      </c>
      <c r="AO221" s="27">
        <v>0</v>
      </c>
      <c r="AP221" s="27">
        <v>0</v>
      </c>
      <c r="AQ221" s="27">
        <v>0</v>
      </c>
      <c r="AR221" s="27">
        <v>0</v>
      </c>
      <c r="AS221" s="27">
        <v>0</v>
      </c>
      <c r="AT221" s="27">
        <v>0</v>
      </c>
      <c r="AU221" s="27">
        <v>0</v>
      </c>
      <c r="AV221" s="27">
        <v>0</v>
      </c>
    </row>
    <row r="222" spans="1:50" hidden="1" outlineLevel="1" x14ac:dyDescent="0.25">
      <c r="B222" s="24">
        <f t="shared" si="93"/>
        <v>2</v>
      </c>
      <c r="C222" s="29" t="str">
        <f t="shared" si="93"/>
        <v>Revenues without traffic risk</v>
      </c>
      <c r="D222" s="29"/>
      <c r="E222" s="29"/>
      <c r="F222" s="17"/>
      <c r="G222" s="30"/>
      <c r="H222" s="30">
        <v>30819.878606440896</v>
      </c>
      <c r="I222" s="30">
        <v>15074.295364099116</v>
      </c>
      <c r="J222" s="30">
        <v>15453.508136162376</v>
      </c>
      <c r="K222" s="30">
        <v>15842.636969610337</v>
      </c>
      <c r="L222" s="30">
        <v>16241.950139849003</v>
      </c>
      <c r="M222" s="30">
        <v>16651.723386417831</v>
      </c>
      <c r="N222" s="30">
        <v>17072.24012523119</v>
      </c>
      <c r="O222" s="30">
        <v>17503.79166695337</v>
      </c>
      <c r="P222" s="30">
        <v>17946.677441686519</v>
      </c>
      <c r="Q222" s="30">
        <v>18401.205230156156</v>
      </c>
      <c r="R222" s="30">
        <v>18867.691401584259</v>
      </c>
      <c r="S222" s="30">
        <v>19346.461158445676</v>
      </c>
      <c r="T222" s="30">
        <v>19837.848788309217</v>
      </c>
      <c r="U222" s="30">
        <v>20342.197922970863</v>
      </c>
      <c r="V222" s="30">
        <v>20859.861805092602</v>
      </c>
      <c r="W222" s="30">
        <v>21391.20356256665</v>
      </c>
      <c r="X222" s="30">
        <v>21936.596490831344</v>
      </c>
      <c r="Y222" s="30">
        <v>22496.424343371727</v>
      </c>
      <c r="Z222" s="30">
        <v>23071.081630644643</v>
      </c>
      <c r="AA222" s="30">
        <v>11830.486963837588</v>
      </c>
      <c r="AB222" s="30">
        <v>0</v>
      </c>
      <c r="AC222" s="30">
        <v>0</v>
      </c>
      <c r="AD222" s="30">
        <v>0</v>
      </c>
      <c r="AE222" s="30">
        <v>0</v>
      </c>
      <c r="AF222" s="30">
        <v>0</v>
      </c>
      <c r="AG222" s="30">
        <v>0</v>
      </c>
      <c r="AH222" s="30">
        <v>0</v>
      </c>
      <c r="AI222" s="30">
        <v>0</v>
      </c>
      <c r="AJ222" s="30">
        <v>0</v>
      </c>
      <c r="AK222" s="30">
        <v>0</v>
      </c>
      <c r="AL222" s="30">
        <v>0</v>
      </c>
      <c r="AM222" s="30">
        <v>0</v>
      </c>
      <c r="AN222" s="30">
        <v>0</v>
      </c>
      <c r="AO222" s="30">
        <v>0</v>
      </c>
      <c r="AP222" s="30">
        <v>0</v>
      </c>
      <c r="AQ222" s="30">
        <v>0</v>
      </c>
      <c r="AR222" s="30">
        <v>0</v>
      </c>
      <c r="AS222" s="30">
        <v>0</v>
      </c>
      <c r="AT222" s="30">
        <v>0</v>
      </c>
      <c r="AU222" s="30">
        <v>0</v>
      </c>
      <c r="AV222" s="30">
        <v>0</v>
      </c>
    </row>
    <row r="223" spans="1:50" hidden="1" outlineLevel="1" x14ac:dyDescent="0.25">
      <c r="B223" s="24">
        <f t="shared" si="93"/>
        <v>3</v>
      </c>
      <c r="C223" s="29" t="str">
        <f t="shared" si="93"/>
        <v>Operating Costs</v>
      </c>
      <c r="D223" s="29"/>
      <c r="E223" s="29"/>
      <c r="F223" s="17"/>
      <c r="G223" s="30"/>
      <c r="H223" s="30">
        <v>-53.318031541878554</v>
      </c>
      <c r="I223" s="30">
        <v>-9662.1583769003973</v>
      </c>
      <c r="J223" s="30">
        <v>-10084.470616937137</v>
      </c>
      <c r="K223" s="30">
        <v>-10363.418510493957</v>
      </c>
      <c r="L223" s="30">
        <v>-10662.115205685071</v>
      </c>
      <c r="M223" s="30">
        <v>-11003.952867489759</v>
      </c>
      <c r="N223" s="30">
        <v>-11358.464080378544</v>
      </c>
      <c r="O223" s="30">
        <v>-11637.012503458152</v>
      </c>
      <c r="P223" s="30">
        <v>-11896.771957983688</v>
      </c>
      <c r="Q223" s="30">
        <v>-12370.341715281462</v>
      </c>
      <c r="R223" s="30">
        <v>-12840.892213722091</v>
      </c>
      <c r="S223" s="30">
        <v>-13453.41009241694</v>
      </c>
      <c r="T223" s="30">
        <v>-13938.652472638974</v>
      </c>
      <c r="U223" s="30">
        <v>-14516.622580053552</v>
      </c>
      <c r="V223" s="30">
        <v>-10650.445664785469</v>
      </c>
      <c r="W223" s="30">
        <v>-15458.140605822191</v>
      </c>
      <c r="X223" s="30">
        <v>-15759.401004022067</v>
      </c>
      <c r="Y223" s="30">
        <v>-17170.756965441473</v>
      </c>
      <c r="Z223" s="30">
        <v>-17109.600737470857</v>
      </c>
      <c r="AA223" s="30">
        <v>-6272.3886345313731</v>
      </c>
      <c r="AB223" s="30">
        <v>0</v>
      </c>
      <c r="AC223" s="30">
        <v>0</v>
      </c>
      <c r="AD223" s="30">
        <v>0</v>
      </c>
      <c r="AE223" s="30">
        <v>0</v>
      </c>
      <c r="AF223" s="30">
        <v>0</v>
      </c>
      <c r="AG223" s="30">
        <v>0</v>
      </c>
      <c r="AH223" s="30">
        <v>0</v>
      </c>
      <c r="AI223" s="30">
        <v>0</v>
      </c>
      <c r="AJ223" s="30">
        <v>0</v>
      </c>
      <c r="AK223" s="30">
        <v>0</v>
      </c>
      <c r="AL223" s="30">
        <v>0</v>
      </c>
      <c r="AM223" s="30">
        <v>0</v>
      </c>
      <c r="AN223" s="30">
        <v>0</v>
      </c>
      <c r="AO223" s="30">
        <v>0</v>
      </c>
      <c r="AP223" s="30">
        <v>0</v>
      </c>
      <c r="AQ223" s="30">
        <v>0</v>
      </c>
      <c r="AR223" s="30">
        <v>0</v>
      </c>
      <c r="AS223" s="30">
        <v>0</v>
      </c>
      <c r="AT223" s="30">
        <v>0</v>
      </c>
      <c r="AU223" s="30">
        <v>0</v>
      </c>
      <c r="AV223" s="30">
        <v>0</v>
      </c>
    </row>
    <row r="224" spans="1:50" hidden="1" outlineLevel="1" x14ac:dyDescent="0.25">
      <c r="B224" s="24">
        <f t="shared" si="93"/>
        <v>4</v>
      </c>
      <c r="C224" s="29" t="str">
        <f t="shared" si="93"/>
        <v>Investment &amp; Capex</v>
      </c>
      <c r="D224" s="29"/>
      <c r="E224" s="29"/>
      <c r="F224" s="17"/>
      <c r="G224" s="30"/>
      <c r="H224" s="30">
        <v>-6841.5599197621596</v>
      </c>
      <c r="I224" s="30">
        <v>0</v>
      </c>
      <c r="J224" s="30">
        <v>0</v>
      </c>
      <c r="K224" s="30">
        <v>0</v>
      </c>
      <c r="L224" s="30">
        <v>0</v>
      </c>
      <c r="M224" s="30">
        <v>0</v>
      </c>
      <c r="N224" s="30">
        <v>0</v>
      </c>
      <c r="O224" s="30">
        <v>0</v>
      </c>
      <c r="P224" s="30">
        <v>0</v>
      </c>
      <c r="Q224" s="30">
        <v>0</v>
      </c>
      <c r="R224" s="30">
        <v>0</v>
      </c>
      <c r="S224" s="30">
        <v>0</v>
      </c>
      <c r="T224" s="30">
        <v>0</v>
      </c>
      <c r="U224" s="30">
        <v>0</v>
      </c>
      <c r="V224" s="30">
        <v>0</v>
      </c>
      <c r="W224" s="30">
        <v>0</v>
      </c>
      <c r="X224" s="30">
        <v>0</v>
      </c>
      <c r="Y224" s="30">
        <v>0</v>
      </c>
      <c r="Z224" s="30">
        <v>0</v>
      </c>
      <c r="AA224" s="30">
        <v>2127.6069913125484</v>
      </c>
      <c r="AB224" s="30">
        <v>0</v>
      </c>
      <c r="AC224" s="30">
        <v>0</v>
      </c>
      <c r="AD224" s="30">
        <v>0</v>
      </c>
      <c r="AE224" s="30">
        <v>0</v>
      </c>
      <c r="AF224" s="30">
        <v>0</v>
      </c>
      <c r="AG224" s="30">
        <v>0</v>
      </c>
      <c r="AH224" s="30">
        <v>0</v>
      </c>
      <c r="AI224" s="30">
        <v>0</v>
      </c>
      <c r="AJ224" s="30">
        <v>0</v>
      </c>
      <c r="AK224" s="30">
        <v>0</v>
      </c>
      <c r="AL224" s="30">
        <v>0</v>
      </c>
      <c r="AM224" s="30">
        <v>0</v>
      </c>
      <c r="AN224" s="30">
        <v>0</v>
      </c>
      <c r="AO224" s="30">
        <v>0</v>
      </c>
      <c r="AP224" s="30">
        <v>0</v>
      </c>
      <c r="AQ224" s="30">
        <v>0</v>
      </c>
      <c r="AR224" s="30">
        <v>0</v>
      </c>
      <c r="AS224" s="30">
        <v>0</v>
      </c>
      <c r="AT224" s="30">
        <v>0</v>
      </c>
      <c r="AU224" s="30">
        <v>0</v>
      </c>
      <c r="AV224" s="30">
        <v>0</v>
      </c>
    </row>
    <row r="225" spans="2:48" hidden="1" outlineLevel="1" x14ac:dyDescent="0.25">
      <c r="B225" s="24">
        <f t="shared" si="93"/>
        <v>5</v>
      </c>
      <c r="C225" s="1" t="str">
        <f t="shared" si="93"/>
        <v>Maintenance Costs</v>
      </c>
      <c r="F225" s="31"/>
      <c r="G225" s="30"/>
      <c r="H225" s="30">
        <v>-15166.960124157204</v>
      </c>
      <c r="I225" s="30">
        <v>-4690.735501373455</v>
      </c>
      <c r="J225" s="30">
        <v>-2178.0271593405264</v>
      </c>
      <c r="K225" s="30">
        <v>-1781.1736607728405</v>
      </c>
      <c r="L225" s="30">
        <v>-1987.1600450063538</v>
      </c>
      <c r="M225" s="30">
        <v>-1636.2377033585665</v>
      </c>
      <c r="N225" s="30">
        <v>-2274.8198835250005</v>
      </c>
      <c r="O225" s="30">
        <v>-2592.2368867022001</v>
      </c>
      <c r="P225" s="30">
        <v>-3237.9954474277843</v>
      </c>
      <c r="Q225" s="30">
        <v>-2831.5733451584665</v>
      </c>
      <c r="R225" s="30">
        <v>-2664.7441912008667</v>
      </c>
      <c r="S225" s="30">
        <v>-3477.7514962730979</v>
      </c>
      <c r="T225" s="30">
        <v>-3255.3456535429236</v>
      </c>
      <c r="U225" s="30">
        <v>-4125.0466861630848</v>
      </c>
      <c r="V225" s="30">
        <v>-8777.1752793215255</v>
      </c>
      <c r="W225" s="30">
        <v>-3294.7859207531924</v>
      </c>
      <c r="X225" s="30">
        <v>-5203.1750813758017</v>
      </c>
      <c r="Y225" s="30">
        <v>-4077.149256212675</v>
      </c>
      <c r="Z225" s="30">
        <v>-4836.3051082081338</v>
      </c>
      <c r="AA225" s="30">
        <v>-2197.9834518591661</v>
      </c>
      <c r="AB225" s="30">
        <v>0</v>
      </c>
      <c r="AC225" s="30">
        <v>0</v>
      </c>
      <c r="AD225" s="30">
        <v>0</v>
      </c>
      <c r="AE225" s="30">
        <v>0</v>
      </c>
      <c r="AF225" s="30">
        <v>0</v>
      </c>
      <c r="AG225" s="30">
        <v>0</v>
      </c>
      <c r="AH225" s="30">
        <v>0</v>
      </c>
      <c r="AI225" s="30">
        <v>0</v>
      </c>
      <c r="AJ225" s="30">
        <v>0</v>
      </c>
      <c r="AK225" s="30">
        <v>0</v>
      </c>
      <c r="AL225" s="30">
        <v>0</v>
      </c>
      <c r="AM225" s="30">
        <v>0</v>
      </c>
      <c r="AN225" s="30">
        <v>0</v>
      </c>
      <c r="AO225" s="30">
        <v>0</v>
      </c>
      <c r="AP225" s="30">
        <v>0</v>
      </c>
      <c r="AQ225" s="30">
        <v>0</v>
      </c>
      <c r="AR225" s="30">
        <v>0</v>
      </c>
      <c r="AS225" s="30">
        <v>0</v>
      </c>
      <c r="AT225" s="30">
        <v>0</v>
      </c>
      <c r="AU225" s="30">
        <v>0</v>
      </c>
      <c r="AV225" s="30">
        <v>0</v>
      </c>
    </row>
    <row r="226" spans="2:48" hidden="1" outlineLevel="1" x14ac:dyDescent="0.25">
      <c r="B226" s="24">
        <f t="shared" si="93"/>
        <v>6</v>
      </c>
      <c r="C226" s="1" t="str">
        <f t="shared" si="93"/>
        <v>Working Capital</v>
      </c>
      <c r="F226" s="17"/>
      <c r="G226" s="30"/>
      <c r="H226" s="30">
        <v>0</v>
      </c>
      <c r="I226" s="30">
        <v>0</v>
      </c>
      <c r="J226" s="30">
        <v>0</v>
      </c>
      <c r="K226" s="30">
        <v>0</v>
      </c>
      <c r="L226" s="30">
        <v>0</v>
      </c>
      <c r="M226" s="30">
        <v>0</v>
      </c>
      <c r="N226" s="30">
        <v>0</v>
      </c>
      <c r="O226" s="30">
        <v>0</v>
      </c>
      <c r="P226" s="30">
        <v>0</v>
      </c>
      <c r="Q226" s="30">
        <v>0</v>
      </c>
      <c r="R226" s="30">
        <v>0</v>
      </c>
      <c r="S226" s="30">
        <v>0</v>
      </c>
      <c r="T226" s="30">
        <v>0</v>
      </c>
      <c r="U226" s="30">
        <v>0</v>
      </c>
      <c r="V226" s="30">
        <v>0</v>
      </c>
      <c r="W226" s="30">
        <v>0</v>
      </c>
      <c r="X226" s="30">
        <v>0</v>
      </c>
      <c r="Y226" s="30">
        <v>0</v>
      </c>
      <c r="Z226" s="30">
        <v>0</v>
      </c>
      <c r="AA226" s="30">
        <v>0</v>
      </c>
      <c r="AB226" s="30">
        <v>0</v>
      </c>
      <c r="AC226" s="30">
        <v>0</v>
      </c>
      <c r="AD226" s="30">
        <v>0</v>
      </c>
      <c r="AE226" s="30">
        <v>0</v>
      </c>
      <c r="AF226" s="30">
        <v>0</v>
      </c>
      <c r="AG226" s="30">
        <v>0</v>
      </c>
      <c r="AH226" s="30">
        <v>0</v>
      </c>
      <c r="AI226" s="30">
        <v>0</v>
      </c>
      <c r="AJ226" s="30">
        <v>0</v>
      </c>
      <c r="AK226" s="30">
        <v>0</v>
      </c>
      <c r="AL226" s="30">
        <v>0</v>
      </c>
      <c r="AM226" s="30">
        <v>0</v>
      </c>
      <c r="AN226" s="30">
        <v>0</v>
      </c>
      <c r="AO226" s="30">
        <v>0</v>
      </c>
      <c r="AP226" s="30">
        <v>0</v>
      </c>
      <c r="AQ226" s="30">
        <v>0</v>
      </c>
      <c r="AR226" s="30">
        <v>0</v>
      </c>
      <c r="AS226" s="30">
        <v>0</v>
      </c>
      <c r="AT226" s="30">
        <v>0</v>
      </c>
      <c r="AU226" s="30">
        <v>0</v>
      </c>
      <c r="AV226" s="30">
        <v>0</v>
      </c>
    </row>
    <row r="227" spans="2:48" hidden="1" outlineLevel="1" x14ac:dyDescent="0.25">
      <c r="B227" s="24">
        <f t="shared" si="93"/>
        <v>7</v>
      </c>
      <c r="C227" s="1" t="str">
        <f t="shared" si="93"/>
        <v>Reimbursement to the Grantor</v>
      </c>
      <c r="F227" s="31"/>
      <c r="G227" s="30"/>
      <c r="H227" s="30">
        <v>0</v>
      </c>
      <c r="I227" s="30">
        <v>0</v>
      </c>
      <c r="J227" s="30">
        <v>0</v>
      </c>
      <c r="K227" s="30">
        <v>0</v>
      </c>
      <c r="L227" s="30">
        <v>0</v>
      </c>
      <c r="M227" s="30">
        <v>0</v>
      </c>
      <c r="N227" s="30">
        <v>0</v>
      </c>
      <c r="O227" s="30">
        <v>0</v>
      </c>
      <c r="P227" s="30">
        <v>0</v>
      </c>
      <c r="Q227" s="30">
        <v>0</v>
      </c>
      <c r="R227" s="30">
        <v>0</v>
      </c>
      <c r="S227" s="30">
        <v>0</v>
      </c>
      <c r="T227" s="30">
        <v>0</v>
      </c>
      <c r="U227" s="30">
        <v>0</v>
      </c>
      <c r="V227" s="30">
        <v>0</v>
      </c>
      <c r="W227" s="30">
        <v>0</v>
      </c>
      <c r="X227" s="30">
        <v>0</v>
      </c>
      <c r="Y227" s="30">
        <v>0</v>
      </c>
      <c r="Z227" s="30">
        <v>0</v>
      </c>
      <c r="AA227" s="30">
        <v>0</v>
      </c>
      <c r="AB227" s="30">
        <v>0</v>
      </c>
      <c r="AC227" s="30">
        <v>0</v>
      </c>
      <c r="AD227" s="30">
        <v>0</v>
      </c>
      <c r="AE227" s="30">
        <v>0</v>
      </c>
      <c r="AF227" s="30">
        <v>0</v>
      </c>
      <c r="AG227" s="30">
        <v>0</v>
      </c>
      <c r="AH227" s="30">
        <v>0</v>
      </c>
      <c r="AI227" s="30">
        <v>0</v>
      </c>
      <c r="AJ227" s="30">
        <v>0</v>
      </c>
      <c r="AK227" s="30">
        <v>0</v>
      </c>
      <c r="AL227" s="30">
        <v>0</v>
      </c>
      <c r="AM227" s="30">
        <v>0</v>
      </c>
      <c r="AN227" s="30">
        <v>0</v>
      </c>
      <c r="AO227" s="30">
        <v>0</v>
      </c>
      <c r="AP227" s="30">
        <v>0</v>
      </c>
      <c r="AQ227" s="30">
        <v>0</v>
      </c>
      <c r="AR227" s="30">
        <v>0</v>
      </c>
      <c r="AS227" s="30">
        <v>0</v>
      </c>
      <c r="AT227" s="30">
        <v>0</v>
      </c>
      <c r="AU227" s="30">
        <v>0</v>
      </c>
      <c r="AV227" s="30">
        <v>0</v>
      </c>
    </row>
    <row r="228" spans="2:48" hidden="1" outlineLevel="1" x14ac:dyDescent="0.25">
      <c r="B228" s="24">
        <f t="shared" si="93"/>
        <v>8</v>
      </c>
      <c r="C228" s="1" t="str">
        <f t="shared" si="93"/>
        <v>Into / Out Operating Reserve Accounts</v>
      </c>
      <c r="F228" s="31"/>
      <c r="G228" s="32"/>
      <c r="H228" s="32">
        <v>0</v>
      </c>
      <c r="I228" s="32">
        <v>0</v>
      </c>
      <c r="J228" s="32">
        <v>0</v>
      </c>
      <c r="K228" s="32">
        <v>0</v>
      </c>
      <c r="L228" s="32">
        <v>0</v>
      </c>
      <c r="M228" s="32">
        <v>0</v>
      </c>
      <c r="N228" s="32">
        <v>0</v>
      </c>
      <c r="O228" s="32">
        <v>0</v>
      </c>
      <c r="P228" s="32">
        <v>0</v>
      </c>
      <c r="Q228" s="32">
        <v>0</v>
      </c>
      <c r="R228" s="32">
        <v>0</v>
      </c>
      <c r="S228" s="32">
        <v>0</v>
      </c>
      <c r="T228" s="32">
        <v>0</v>
      </c>
      <c r="U228" s="32">
        <v>0</v>
      </c>
      <c r="V228" s="32">
        <v>0</v>
      </c>
      <c r="W228" s="32">
        <v>0</v>
      </c>
      <c r="X228" s="32">
        <v>0</v>
      </c>
      <c r="Y228" s="32">
        <v>0</v>
      </c>
      <c r="Z228" s="32">
        <v>0</v>
      </c>
      <c r="AA228" s="32">
        <v>0</v>
      </c>
      <c r="AB228" s="32">
        <v>0</v>
      </c>
      <c r="AC228" s="32">
        <v>0</v>
      </c>
      <c r="AD228" s="32">
        <v>0</v>
      </c>
      <c r="AE228" s="32">
        <v>0</v>
      </c>
      <c r="AF228" s="32">
        <v>0</v>
      </c>
      <c r="AG228" s="32">
        <v>0</v>
      </c>
      <c r="AH228" s="32">
        <v>0</v>
      </c>
      <c r="AI228" s="32">
        <v>0</v>
      </c>
      <c r="AJ228" s="32">
        <v>0</v>
      </c>
      <c r="AK228" s="32">
        <v>0</v>
      </c>
      <c r="AL228" s="32">
        <v>0</v>
      </c>
      <c r="AM228" s="32">
        <v>0</v>
      </c>
      <c r="AN228" s="32">
        <v>0</v>
      </c>
      <c r="AO228" s="32">
        <v>0</v>
      </c>
      <c r="AP228" s="32">
        <v>0</v>
      </c>
      <c r="AQ228" s="32">
        <v>0</v>
      </c>
      <c r="AR228" s="32">
        <v>0</v>
      </c>
      <c r="AS228" s="32">
        <v>0</v>
      </c>
      <c r="AT228" s="32">
        <v>0</v>
      </c>
      <c r="AU228" s="32">
        <v>0</v>
      </c>
      <c r="AV228" s="32">
        <v>0</v>
      </c>
    </row>
    <row r="229" spans="2:48" hidden="1" outlineLevel="1" x14ac:dyDescent="0.25">
      <c r="B229" s="24">
        <f t="shared" si="93"/>
        <v>9</v>
      </c>
      <c r="C229" s="46" t="str">
        <f t="shared" si="93"/>
        <v>Operating Cash Flow</v>
      </c>
      <c r="E229" s="33"/>
      <c r="F229" s="33"/>
      <c r="G229" s="34"/>
      <c r="H229" s="34">
        <f t="shared" ref="H229:AV229" si="94">SUM(H221:H228)</f>
        <v>8758.0405309796533</v>
      </c>
      <c r="I229" s="34">
        <f t="shared" si="94"/>
        <v>721.40148582526399</v>
      </c>
      <c r="J229" s="34">
        <f t="shared" si="94"/>
        <v>3191.0103598847131</v>
      </c>
      <c r="K229" s="34">
        <f t="shared" si="94"/>
        <v>3698.0447983435397</v>
      </c>
      <c r="L229" s="34">
        <f t="shared" si="94"/>
        <v>3592.6748891575776</v>
      </c>
      <c r="M229" s="34">
        <f t="shared" si="94"/>
        <v>4011.5328155695051</v>
      </c>
      <c r="N229" s="34">
        <f t="shared" si="94"/>
        <v>3438.9561613276455</v>
      </c>
      <c r="O229" s="34">
        <f t="shared" si="94"/>
        <v>3274.5422767930172</v>
      </c>
      <c r="P229" s="34">
        <f t="shared" si="94"/>
        <v>2811.9100362750464</v>
      </c>
      <c r="Q229" s="34">
        <f t="shared" si="94"/>
        <v>3199.2901697162279</v>
      </c>
      <c r="R229" s="34">
        <f t="shared" si="94"/>
        <v>3362.0549966613021</v>
      </c>
      <c r="S229" s="34">
        <f t="shared" si="94"/>
        <v>2415.2995697556385</v>
      </c>
      <c r="T229" s="34">
        <f t="shared" si="94"/>
        <v>2643.8506621273186</v>
      </c>
      <c r="U229" s="34">
        <f t="shared" si="94"/>
        <v>1700.5286567542262</v>
      </c>
      <c r="V229" s="34">
        <f t="shared" si="94"/>
        <v>1432.2408609856066</v>
      </c>
      <c r="W229" s="34">
        <f t="shared" si="94"/>
        <v>2638.277035991267</v>
      </c>
      <c r="X229" s="34">
        <f t="shared" si="94"/>
        <v>974.02040543347448</v>
      </c>
      <c r="Y229" s="34">
        <f t="shared" si="94"/>
        <v>1248.5181217175796</v>
      </c>
      <c r="Z229" s="34">
        <f t="shared" si="94"/>
        <v>1125.1757849656524</v>
      </c>
      <c r="AA229" s="34">
        <f t="shared" si="94"/>
        <v>5487.7218687595969</v>
      </c>
      <c r="AB229" s="34">
        <f t="shared" si="94"/>
        <v>0</v>
      </c>
      <c r="AC229" s="34">
        <f t="shared" si="94"/>
        <v>0</v>
      </c>
      <c r="AD229" s="34">
        <f t="shared" si="94"/>
        <v>0</v>
      </c>
      <c r="AE229" s="34">
        <f t="shared" si="94"/>
        <v>0</v>
      </c>
      <c r="AF229" s="34">
        <f t="shared" si="94"/>
        <v>0</v>
      </c>
      <c r="AG229" s="34">
        <f t="shared" si="94"/>
        <v>0</v>
      </c>
      <c r="AH229" s="34">
        <f t="shared" si="94"/>
        <v>0</v>
      </c>
      <c r="AI229" s="34">
        <f t="shared" si="94"/>
        <v>0</v>
      </c>
      <c r="AJ229" s="34">
        <f t="shared" si="94"/>
        <v>0</v>
      </c>
      <c r="AK229" s="34">
        <f t="shared" si="94"/>
        <v>0</v>
      </c>
      <c r="AL229" s="34">
        <f t="shared" si="94"/>
        <v>0</v>
      </c>
      <c r="AM229" s="34">
        <f t="shared" si="94"/>
        <v>0</v>
      </c>
      <c r="AN229" s="34">
        <f t="shared" si="94"/>
        <v>0</v>
      </c>
      <c r="AO229" s="34">
        <f t="shared" si="94"/>
        <v>0</v>
      </c>
      <c r="AP229" s="34">
        <f t="shared" si="94"/>
        <v>0</v>
      </c>
      <c r="AQ229" s="34">
        <f t="shared" si="94"/>
        <v>0</v>
      </c>
      <c r="AR229" s="34">
        <f t="shared" si="94"/>
        <v>0</v>
      </c>
      <c r="AS229" s="34">
        <f t="shared" si="94"/>
        <v>0</v>
      </c>
      <c r="AT229" s="34">
        <f t="shared" si="94"/>
        <v>0</v>
      </c>
      <c r="AU229" s="34">
        <f t="shared" si="94"/>
        <v>0</v>
      </c>
      <c r="AV229" s="34">
        <f t="shared" si="94"/>
        <v>0</v>
      </c>
    </row>
    <row r="230" spans="2:48" hidden="1" outlineLevel="1" x14ac:dyDescent="0.25">
      <c r="B230" s="24">
        <f t="shared" si="93"/>
        <v>10</v>
      </c>
      <c r="C230" s="29" t="str">
        <f t="shared" si="93"/>
        <v>Taxes</v>
      </c>
      <c r="D230" s="29"/>
      <c r="E230" s="29"/>
      <c r="F230" s="17"/>
      <c r="G230" s="32"/>
      <c r="H230" s="32">
        <v>-8722.576126794982</v>
      </c>
      <c r="I230" s="32">
        <v>-633.15807264376065</v>
      </c>
      <c r="J230" s="32">
        <v>-3140.7630903658246</v>
      </c>
      <c r="K230" s="32">
        <v>-3608.349674044674</v>
      </c>
      <c r="L230" s="32">
        <v>-3541.0909944787777</v>
      </c>
      <c r="M230" s="32">
        <v>-3934.043813982626</v>
      </c>
      <c r="N230" s="32">
        <v>-3351.7423461884896</v>
      </c>
      <c r="O230" s="32">
        <v>-3198.9420559124756</v>
      </c>
      <c r="P230" s="32">
        <v>-2743.7117714002889</v>
      </c>
      <c r="Q230" s="32">
        <v>-3112.4001494255895</v>
      </c>
      <c r="R230" s="32">
        <v>-3296.505026288854</v>
      </c>
      <c r="S230" s="32">
        <v>-2339.133152528977</v>
      </c>
      <c r="T230" s="32">
        <v>-2585.4694335419258</v>
      </c>
      <c r="U230" s="32">
        <v>-1613.3140611901847</v>
      </c>
      <c r="V230" s="32">
        <v>-1370.7806400385207</v>
      </c>
      <c r="W230" s="32">
        <v>-2582.7447191283259</v>
      </c>
      <c r="X230" s="32">
        <v>-897.23521765293742</v>
      </c>
      <c r="Y230" s="32">
        <v>-1195.9557692299884</v>
      </c>
      <c r="Z230" s="32">
        <v>-1090.1059933378813</v>
      </c>
      <c r="AA230" s="32">
        <v>-2281.4304738334336</v>
      </c>
      <c r="AB230" s="32">
        <v>0</v>
      </c>
      <c r="AC230" s="32">
        <v>0</v>
      </c>
      <c r="AD230" s="32">
        <v>0</v>
      </c>
      <c r="AE230" s="32">
        <v>0</v>
      </c>
      <c r="AF230" s="32">
        <v>0</v>
      </c>
      <c r="AG230" s="32">
        <v>0</v>
      </c>
      <c r="AH230" s="32">
        <v>0</v>
      </c>
      <c r="AI230" s="32">
        <v>0</v>
      </c>
      <c r="AJ230" s="32">
        <v>0</v>
      </c>
      <c r="AK230" s="32">
        <v>0</v>
      </c>
      <c r="AL230" s="32">
        <v>0</v>
      </c>
      <c r="AM230" s="32">
        <v>0</v>
      </c>
      <c r="AN230" s="32">
        <v>0</v>
      </c>
      <c r="AO230" s="32">
        <v>0</v>
      </c>
      <c r="AP230" s="32">
        <v>0</v>
      </c>
      <c r="AQ230" s="32">
        <v>0</v>
      </c>
      <c r="AR230" s="32">
        <v>0</v>
      </c>
      <c r="AS230" s="32">
        <v>0</v>
      </c>
      <c r="AT230" s="32">
        <v>0</v>
      </c>
      <c r="AU230" s="32">
        <v>0</v>
      </c>
      <c r="AV230" s="32">
        <v>0</v>
      </c>
    </row>
    <row r="231" spans="2:48" hidden="1" outlineLevel="1" x14ac:dyDescent="0.25">
      <c r="B231" s="24">
        <f t="shared" si="93"/>
        <v>11</v>
      </c>
      <c r="C231" s="29" t="str">
        <f t="shared" si="93"/>
        <v>Operating Cash Flow After Tax</v>
      </c>
      <c r="D231" s="29"/>
      <c r="E231" s="29"/>
      <c r="F231" s="17"/>
      <c r="G231" s="34"/>
      <c r="H231" s="34">
        <f t="shared" ref="H231:AV231" si="95">SUM(H229:H230)</f>
        <v>35.464404184671366</v>
      </c>
      <c r="I231" s="34">
        <f t="shared" si="95"/>
        <v>88.243413181503342</v>
      </c>
      <c r="J231" s="34">
        <f t="shared" si="95"/>
        <v>50.247269518888515</v>
      </c>
      <c r="K231" s="34">
        <f t="shared" si="95"/>
        <v>89.695124298865721</v>
      </c>
      <c r="L231" s="34">
        <f t="shared" si="95"/>
        <v>51.583894678799879</v>
      </c>
      <c r="M231" s="34">
        <f t="shared" si="95"/>
        <v>77.489001586879112</v>
      </c>
      <c r="N231" s="34">
        <f t="shared" si="95"/>
        <v>87.21381513915594</v>
      </c>
      <c r="O231" s="34">
        <f t="shared" si="95"/>
        <v>75.600220880541656</v>
      </c>
      <c r="P231" s="34">
        <f t="shared" si="95"/>
        <v>68.198264874757569</v>
      </c>
      <c r="Q231" s="34">
        <f t="shared" si="95"/>
        <v>86.890020290638404</v>
      </c>
      <c r="R231" s="34">
        <f t="shared" si="95"/>
        <v>65.549970372448115</v>
      </c>
      <c r="S231" s="34">
        <f t="shared" si="95"/>
        <v>76.166417226661451</v>
      </c>
      <c r="T231" s="34">
        <f t="shared" si="95"/>
        <v>58.381228585392819</v>
      </c>
      <c r="U231" s="34">
        <f t="shared" si="95"/>
        <v>87.214595564041474</v>
      </c>
      <c r="V231" s="34">
        <f t="shared" si="95"/>
        <v>61.460220947085872</v>
      </c>
      <c r="W231" s="34">
        <f t="shared" si="95"/>
        <v>55.532316862941116</v>
      </c>
      <c r="X231" s="34">
        <f t="shared" si="95"/>
        <v>76.785187780537058</v>
      </c>
      <c r="Y231" s="34">
        <f t="shared" si="95"/>
        <v>52.56235248759117</v>
      </c>
      <c r="Z231" s="34">
        <f t="shared" si="95"/>
        <v>35.06979162777111</v>
      </c>
      <c r="AA231" s="34">
        <f t="shared" si="95"/>
        <v>3206.2913949261633</v>
      </c>
      <c r="AB231" s="34">
        <f t="shared" si="95"/>
        <v>0</v>
      </c>
      <c r="AC231" s="34">
        <f t="shared" si="95"/>
        <v>0</v>
      </c>
      <c r="AD231" s="34">
        <f t="shared" si="95"/>
        <v>0</v>
      </c>
      <c r="AE231" s="34">
        <f t="shared" si="95"/>
        <v>0</v>
      </c>
      <c r="AF231" s="34">
        <f t="shared" si="95"/>
        <v>0</v>
      </c>
      <c r="AG231" s="34">
        <f t="shared" si="95"/>
        <v>0</v>
      </c>
      <c r="AH231" s="34">
        <f t="shared" si="95"/>
        <v>0</v>
      </c>
      <c r="AI231" s="34">
        <f t="shared" si="95"/>
        <v>0</v>
      </c>
      <c r="AJ231" s="34">
        <f t="shared" si="95"/>
        <v>0</v>
      </c>
      <c r="AK231" s="34">
        <f t="shared" si="95"/>
        <v>0</v>
      </c>
      <c r="AL231" s="34">
        <f t="shared" si="95"/>
        <v>0</v>
      </c>
      <c r="AM231" s="34">
        <f t="shared" si="95"/>
        <v>0</v>
      </c>
      <c r="AN231" s="34">
        <f t="shared" si="95"/>
        <v>0</v>
      </c>
      <c r="AO231" s="34">
        <f t="shared" si="95"/>
        <v>0</v>
      </c>
      <c r="AP231" s="34">
        <f t="shared" si="95"/>
        <v>0</v>
      </c>
      <c r="AQ231" s="34">
        <f t="shared" si="95"/>
        <v>0</v>
      </c>
      <c r="AR231" s="34">
        <f t="shared" si="95"/>
        <v>0</v>
      </c>
      <c r="AS231" s="34">
        <f t="shared" si="95"/>
        <v>0</v>
      </c>
      <c r="AT231" s="34">
        <f t="shared" si="95"/>
        <v>0</v>
      </c>
      <c r="AU231" s="34">
        <f t="shared" si="95"/>
        <v>0</v>
      </c>
      <c r="AV231" s="34">
        <f t="shared" si="95"/>
        <v>0</v>
      </c>
    </row>
    <row r="232" spans="2:48" hidden="1" outlineLevel="1" x14ac:dyDescent="0.25">
      <c r="B232" s="24">
        <f t="shared" si="93"/>
        <v>12</v>
      </c>
      <c r="C232" s="29" t="str">
        <f t="shared" si="93"/>
        <v>Debts - Drawdowns</v>
      </c>
      <c r="D232" s="29"/>
      <c r="E232" s="29"/>
      <c r="F232" s="17"/>
      <c r="G232" s="32"/>
      <c r="H232" s="32">
        <v>0</v>
      </c>
      <c r="I232" s="32">
        <v>0</v>
      </c>
      <c r="J232" s="32">
        <v>0</v>
      </c>
      <c r="K232" s="32">
        <v>0</v>
      </c>
      <c r="L232" s="32">
        <v>0</v>
      </c>
      <c r="M232" s="32">
        <v>0</v>
      </c>
      <c r="N232" s="32">
        <v>0</v>
      </c>
      <c r="O232" s="32">
        <v>0</v>
      </c>
      <c r="P232" s="32">
        <v>0</v>
      </c>
      <c r="Q232" s="32">
        <v>0</v>
      </c>
      <c r="R232" s="32">
        <v>0</v>
      </c>
      <c r="S232" s="32">
        <v>0</v>
      </c>
      <c r="T232" s="32">
        <v>0</v>
      </c>
      <c r="U232" s="32">
        <v>0</v>
      </c>
      <c r="V232" s="32">
        <v>0</v>
      </c>
      <c r="W232" s="32">
        <v>0</v>
      </c>
      <c r="X232" s="32">
        <v>0</v>
      </c>
      <c r="Y232" s="32">
        <v>0</v>
      </c>
      <c r="Z232" s="32">
        <v>0</v>
      </c>
      <c r="AA232" s="32">
        <v>0</v>
      </c>
      <c r="AB232" s="32">
        <v>0</v>
      </c>
      <c r="AC232" s="32">
        <v>0</v>
      </c>
      <c r="AD232" s="32">
        <v>0</v>
      </c>
      <c r="AE232" s="32">
        <v>0</v>
      </c>
      <c r="AF232" s="32">
        <v>0</v>
      </c>
      <c r="AG232" s="32">
        <v>0</v>
      </c>
      <c r="AH232" s="32">
        <v>0</v>
      </c>
      <c r="AI232" s="32">
        <v>0</v>
      </c>
      <c r="AJ232" s="32">
        <v>0</v>
      </c>
      <c r="AK232" s="32">
        <v>0</v>
      </c>
      <c r="AL232" s="32">
        <v>0</v>
      </c>
      <c r="AM232" s="32">
        <v>0</v>
      </c>
      <c r="AN232" s="32">
        <v>0</v>
      </c>
      <c r="AO232" s="32">
        <v>0</v>
      </c>
      <c r="AP232" s="32">
        <v>0</v>
      </c>
      <c r="AQ232" s="32">
        <v>0</v>
      </c>
      <c r="AR232" s="32">
        <v>0</v>
      </c>
      <c r="AS232" s="32">
        <v>0</v>
      </c>
      <c r="AT232" s="32">
        <v>0</v>
      </c>
      <c r="AU232" s="32">
        <v>0</v>
      </c>
      <c r="AV232" s="32">
        <v>0</v>
      </c>
    </row>
    <row r="233" spans="2:48" hidden="1" outlineLevel="1" x14ac:dyDescent="0.25">
      <c r="B233" s="24">
        <f t="shared" si="93"/>
        <v>13</v>
      </c>
      <c r="C233" s="29" t="str">
        <f t="shared" si="93"/>
        <v>Debts - Interests &amp; Fees</v>
      </c>
      <c r="D233" s="29"/>
      <c r="E233" s="29"/>
      <c r="F233" s="17"/>
      <c r="G233" s="32"/>
      <c r="H233" s="32">
        <v>0</v>
      </c>
      <c r="I233" s="32">
        <v>0</v>
      </c>
      <c r="J233" s="32">
        <v>0</v>
      </c>
      <c r="K233" s="32">
        <v>0</v>
      </c>
      <c r="L233" s="32">
        <v>0</v>
      </c>
      <c r="M233" s="32">
        <v>0</v>
      </c>
      <c r="N233" s="32">
        <v>0</v>
      </c>
      <c r="O233" s="32">
        <v>0</v>
      </c>
      <c r="P233" s="32">
        <v>0</v>
      </c>
      <c r="Q233" s="32">
        <v>0</v>
      </c>
      <c r="R233" s="32">
        <v>0</v>
      </c>
      <c r="S233" s="32">
        <v>0</v>
      </c>
      <c r="T233" s="32">
        <v>0</v>
      </c>
      <c r="U233" s="32">
        <v>0</v>
      </c>
      <c r="V233" s="32">
        <v>0</v>
      </c>
      <c r="W233" s="32">
        <v>0</v>
      </c>
      <c r="X233" s="32">
        <v>0</v>
      </c>
      <c r="Y233" s="32">
        <v>0</v>
      </c>
      <c r="Z233" s="32">
        <v>0</v>
      </c>
      <c r="AA233" s="32">
        <v>0</v>
      </c>
      <c r="AB233" s="32">
        <v>0</v>
      </c>
      <c r="AC233" s="32">
        <v>0</v>
      </c>
      <c r="AD233" s="32">
        <v>0</v>
      </c>
      <c r="AE233" s="32">
        <v>0</v>
      </c>
      <c r="AF233" s="32">
        <v>0</v>
      </c>
      <c r="AG233" s="32">
        <v>0</v>
      </c>
      <c r="AH233" s="32">
        <v>0</v>
      </c>
      <c r="AI233" s="32">
        <v>0</v>
      </c>
      <c r="AJ233" s="32">
        <v>0</v>
      </c>
      <c r="AK233" s="32">
        <v>0</v>
      </c>
      <c r="AL233" s="32">
        <v>0</v>
      </c>
      <c r="AM233" s="32">
        <v>0</v>
      </c>
      <c r="AN233" s="32">
        <v>0</v>
      </c>
      <c r="AO233" s="32">
        <v>0</v>
      </c>
      <c r="AP233" s="32">
        <v>0</v>
      </c>
      <c r="AQ233" s="32">
        <v>0</v>
      </c>
      <c r="AR233" s="32">
        <v>0</v>
      </c>
      <c r="AS233" s="32">
        <v>0</v>
      </c>
      <c r="AT233" s="32">
        <v>0</v>
      </c>
      <c r="AU233" s="32">
        <v>0</v>
      </c>
      <c r="AV233" s="32">
        <v>0</v>
      </c>
    </row>
    <row r="234" spans="2:48" hidden="1" outlineLevel="1" x14ac:dyDescent="0.25">
      <c r="B234" s="24">
        <f t="shared" si="93"/>
        <v>14</v>
      </c>
      <c r="C234" s="29" t="str">
        <f t="shared" si="93"/>
        <v>Debts - Repayment</v>
      </c>
      <c r="D234" s="29"/>
      <c r="E234" s="29"/>
      <c r="F234" s="17"/>
      <c r="G234" s="32"/>
      <c r="H234" s="32">
        <v>0</v>
      </c>
      <c r="I234" s="32">
        <v>0</v>
      </c>
      <c r="J234" s="32">
        <v>0</v>
      </c>
      <c r="K234" s="32">
        <v>0</v>
      </c>
      <c r="L234" s="32">
        <v>0</v>
      </c>
      <c r="M234" s="32">
        <v>0</v>
      </c>
      <c r="N234" s="32">
        <v>0</v>
      </c>
      <c r="O234" s="32">
        <v>0</v>
      </c>
      <c r="P234" s="32">
        <v>0</v>
      </c>
      <c r="Q234" s="32">
        <v>0</v>
      </c>
      <c r="R234" s="32">
        <v>0</v>
      </c>
      <c r="S234" s="32">
        <v>0</v>
      </c>
      <c r="T234" s="32">
        <v>0</v>
      </c>
      <c r="U234" s="32">
        <v>0</v>
      </c>
      <c r="V234" s="32">
        <v>0</v>
      </c>
      <c r="W234" s="32">
        <v>0</v>
      </c>
      <c r="X234" s="32">
        <v>0</v>
      </c>
      <c r="Y234" s="32">
        <v>0</v>
      </c>
      <c r="Z234" s="32">
        <v>0</v>
      </c>
      <c r="AA234" s="32">
        <v>0</v>
      </c>
      <c r="AB234" s="32">
        <v>0</v>
      </c>
      <c r="AC234" s="32">
        <v>0</v>
      </c>
      <c r="AD234" s="32">
        <v>0</v>
      </c>
      <c r="AE234" s="32">
        <v>0</v>
      </c>
      <c r="AF234" s="32">
        <v>0</v>
      </c>
      <c r="AG234" s="32">
        <v>0</v>
      </c>
      <c r="AH234" s="32">
        <v>0</v>
      </c>
      <c r="AI234" s="32">
        <v>0</v>
      </c>
      <c r="AJ234" s="32">
        <v>0</v>
      </c>
      <c r="AK234" s="32">
        <v>0</v>
      </c>
      <c r="AL234" s="32">
        <v>0</v>
      </c>
      <c r="AM234" s="32">
        <v>0</v>
      </c>
      <c r="AN234" s="32">
        <v>0</v>
      </c>
      <c r="AO234" s="32">
        <v>0</v>
      </c>
      <c r="AP234" s="32">
        <v>0</v>
      </c>
      <c r="AQ234" s="32">
        <v>0</v>
      </c>
      <c r="AR234" s="32">
        <v>0</v>
      </c>
      <c r="AS234" s="32">
        <v>0</v>
      </c>
      <c r="AT234" s="32">
        <v>0</v>
      </c>
      <c r="AU234" s="32">
        <v>0</v>
      </c>
      <c r="AV234" s="32">
        <v>0</v>
      </c>
    </row>
    <row r="235" spans="2:48" hidden="1" outlineLevel="1" x14ac:dyDescent="0.25">
      <c r="B235" s="24">
        <f t="shared" si="93"/>
        <v>15</v>
      </c>
      <c r="C235" s="29" t="str">
        <f t="shared" si="93"/>
        <v>Into / Out DSRA</v>
      </c>
      <c r="D235" s="29"/>
      <c r="E235" s="29"/>
      <c r="F235" s="17"/>
      <c r="G235" s="32"/>
      <c r="H235" s="32">
        <v>0</v>
      </c>
      <c r="I235" s="32">
        <v>0</v>
      </c>
      <c r="J235" s="32">
        <v>0</v>
      </c>
      <c r="K235" s="32">
        <v>0</v>
      </c>
      <c r="L235" s="32">
        <v>0</v>
      </c>
      <c r="M235" s="32">
        <v>0</v>
      </c>
      <c r="N235" s="32">
        <v>0</v>
      </c>
      <c r="O235" s="32">
        <v>0</v>
      </c>
      <c r="P235" s="32">
        <v>0</v>
      </c>
      <c r="Q235" s="32">
        <v>0</v>
      </c>
      <c r="R235" s="32">
        <v>0</v>
      </c>
      <c r="S235" s="32">
        <v>0</v>
      </c>
      <c r="T235" s="32">
        <v>0</v>
      </c>
      <c r="U235" s="32">
        <v>0</v>
      </c>
      <c r="V235" s="32">
        <v>0</v>
      </c>
      <c r="W235" s="32">
        <v>0</v>
      </c>
      <c r="X235" s="32">
        <v>0</v>
      </c>
      <c r="Y235" s="32">
        <v>0</v>
      </c>
      <c r="Z235" s="32">
        <v>0</v>
      </c>
      <c r="AA235" s="32">
        <v>0</v>
      </c>
      <c r="AB235" s="32">
        <v>0</v>
      </c>
      <c r="AC235" s="32">
        <v>0</v>
      </c>
      <c r="AD235" s="32">
        <v>0</v>
      </c>
      <c r="AE235" s="32">
        <v>0</v>
      </c>
      <c r="AF235" s="32">
        <v>0</v>
      </c>
      <c r="AG235" s="32">
        <v>0</v>
      </c>
      <c r="AH235" s="32">
        <v>0</v>
      </c>
      <c r="AI235" s="32">
        <v>0</v>
      </c>
      <c r="AJ235" s="32">
        <v>0</v>
      </c>
      <c r="AK235" s="32">
        <v>0</v>
      </c>
      <c r="AL235" s="32">
        <v>0</v>
      </c>
      <c r="AM235" s="32">
        <v>0</v>
      </c>
      <c r="AN235" s="32">
        <v>0</v>
      </c>
      <c r="AO235" s="32">
        <v>0</v>
      </c>
      <c r="AP235" s="32">
        <v>0</v>
      </c>
      <c r="AQ235" s="32">
        <v>0</v>
      </c>
      <c r="AR235" s="32">
        <v>0</v>
      </c>
      <c r="AS235" s="32">
        <v>0</v>
      </c>
      <c r="AT235" s="32">
        <v>0</v>
      </c>
      <c r="AU235" s="32">
        <v>0</v>
      </c>
      <c r="AV235" s="32">
        <v>0</v>
      </c>
    </row>
    <row r="236" spans="2:48" hidden="1" outlineLevel="1" x14ac:dyDescent="0.25">
      <c r="B236" s="24">
        <f t="shared" si="93"/>
        <v>16</v>
      </c>
      <c r="C236" s="47" t="str">
        <f t="shared" si="93"/>
        <v>Free Cash Flow To Equity</v>
      </c>
      <c r="D236" s="29"/>
      <c r="E236" s="29"/>
      <c r="F236" s="17"/>
      <c r="G236" s="34"/>
      <c r="H236" s="34">
        <f t="shared" ref="H236:AV236" si="96">SUM(H231:H235)</f>
        <v>35.464404184671366</v>
      </c>
      <c r="I236" s="34">
        <f t="shared" si="96"/>
        <v>88.243413181503342</v>
      </c>
      <c r="J236" s="34">
        <f t="shared" si="96"/>
        <v>50.247269518888515</v>
      </c>
      <c r="K236" s="34">
        <f t="shared" si="96"/>
        <v>89.695124298865721</v>
      </c>
      <c r="L236" s="34">
        <f t="shared" si="96"/>
        <v>51.583894678799879</v>
      </c>
      <c r="M236" s="34">
        <f t="shared" si="96"/>
        <v>77.489001586879112</v>
      </c>
      <c r="N236" s="34">
        <f t="shared" si="96"/>
        <v>87.21381513915594</v>
      </c>
      <c r="O236" s="34">
        <f t="shared" si="96"/>
        <v>75.600220880541656</v>
      </c>
      <c r="P236" s="34">
        <f t="shared" si="96"/>
        <v>68.198264874757569</v>
      </c>
      <c r="Q236" s="34">
        <f t="shared" si="96"/>
        <v>86.890020290638404</v>
      </c>
      <c r="R236" s="34">
        <f t="shared" si="96"/>
        <v>65.549970372448115</v>
      </c>
      <c r="S236" s="34">
        <f t="shared" si="96"/>
        <v>76.166417226661451</v>
      </c>
      <c r="T236" s="34">
        <f t="shared" si="96"/>
        <v>58.381228585392819</v>
      </c>
      <c r="U236" s="34">
        <f t="shared" si="96"/>
        <v>87.214595564041474</v>
      </c>
      <c r="V236" s="34">
        <f t="shared" si="96"/>
        <v>61.460220947085872</v>
      </c>
      <c r="W236" s="34">
        <f t="shared" si="96"/>
        <v>55.532316862941116</v>
      </c>
      <c r="X236" s="34">
        <f t="shared" si="96"/>
        <v>76.785187780537058</v>
      </c>
      <c r="Y236" s="34">
        <f t="shared" si="96"/>
        <v>52.56235248759117</v>
      </c>
      <c r="Z236" s="34">
        <f t="shared" si="96"/>
        <v>35.06979162777111</v>
      </c>
      <c r="AA236" s="34">
        <f t="shared" si="96"/>
        <v>3206.2913949261633</v>
      </c>
      <c r="AB236" s="34">
        <f t="shared" si="96"/>
        <v>0</v>
      </c>
      <c r="AC236" s="34">
        <f t="shared" si="96"/>
        <v>0</v>
      </c>
      <c r="AD236" s="34">
        <f t="shared" si="96"/>
        <v>0</v>
      </c>
      <c r="AE236" s="34">
        <f t="shared" si="96"/>
        <v>0</v>
      </c>
      <c r="AF236" s="34">
        <f t="shared" si="96"/>
        <v>0</v>
      </c>
      <c r="AG236" s="34">
        <f t="shared" si="96"/>
        <v>0</v>
      </c>
      <c r="AH236" s="34">
        <f t="shared" si="96"/>
        <v>0</v>
      </c>
      <c r="AI236" s="34">
        <f t="shared" si="96"/>
        <v>0</v>
      </c>
      <c r="AJ236" s="34">
        <f t="shared" si="96"/>
        <v>0</v>
      </c>
      <c r="AK236" s="34">
        <f t="shared" si="96"/>
        <v>0</v>
      </c>
      <c r="AL236" s="34">
        <f t="shared" si="96"/>
        <v>0</v>
      </c>
      <c r="AM236" s="34">
        <f t="shared" si="96"/>
        <v>0</v>
      </c>
      <c r="AN236" s="34">
        <f t="shared" si="96"/>
        <v>0</v>
      </c>
      <c r="AO236" s="34">
        <f t="shared" si="96"/>
        <v>0</v>
      </c>
      <c r="AP236" s="34">
        <f t="shared" si="96"/>
        <v>0</v>
      </c>
      <c r="AQ236" s="34">
        <f t="shared" si="96"/>
        <v>0</v>
      </c>
      <c r="AR236" s="34">
        <f t="shared" si="96"/>
        <v>0</v>
      </c>
      <c r="AS236" s="34">
        <f t="shared" si="96"/>
        <v>0</v>
      </c>
      <c r="AT236" s="34">
        <f t="shared" si="96"/>
        <v>0</v>
      </c>
      <c r="AU236" s="34">
        <f t="shared" si="96"/>
        <v>0</v>
      </c>
      <c r="AV236" s="34">
        <f t="shared" si="96"/>
        <v>0</v>
      </c>
    </row>
    <row r="237" spans="2:48" hidden="1" outlineLevel="1" x14ac:dyDescent="0.25">
      <c r="B237" s="24">
        <f t="shared" ref="B237:C241" si="97">+B208</f>
        <v>17</v>
      </c>
      <c r="C237" s="29" t="str">
        <f t="shared" si="97"/>
        <v xml:space="preserve">Shareholder Loans </v>
      </c>
      <c r="D237" s="29"/>
      <c r="E237" s="29"/>
      <c r="F237" s="17"/>
      <c r="G237" s="32"/>
      <c r="H237" s="32">
        <v>0</v>
      </c>
      <c r="I237" s="32">
        <v>0</v>
      </c>
      <c r="J237" s="32">
        <v>0</v>
      </c>
      <c r="K237" s="32">
        <v>0</v>
      </c>
      <c r="L237" s="32">
        <v>0</v>
      </c>
      <c r="M237" s="32">
        <v>0</v>
      </c>
      <c r="N237" s="32">
        <v>0</v>
      </c>
      <c r="O237" s="32">
        <v>0</v>
      </c>
      <c r="P237" s="32">
        <v>0</v>
      </c>
      <c r="Q237" s="32">
        <v>0</v>
      </c>
      <c r="R237" s="32">
        <v>0</v>
      </c>
      <c r="S237" s="32">
        <v>0</v>
      </c>
      <c r="T237" s="32">
        <v>0</v>
      </c>
      <c r="U237" s="32">
        <v>0</v>
      </c>
      <c r="V237" s="32">
        <v>0</v>
      </c>
      <c r="W237" s="32">
        <v>0</v>
      </c>
      <c r="X237" s="32">
        <v>0</v>
      </c>
      <c r="Y237" s="32">
        <v>0</v>
      </c>
      <c r="Z237" s="32">
        <v>0</v>
      </c>
      <c r="AA237" s="32">
        <v>0</v>
      </c>
      <c r="AB237" s="32">
        <v>0</v>
      </c>
      <c r="AC237" s="32">
        <v>0</v>
      </c>
      <c r="AD237" s="32">
        <v>0</v>
      </c>
      <c r="AE237" s="32">
        <v>0</v>
      </c>
      <c r="AF237" s="32">
        <v>0</v>
      </c>
      <c r="AG237" s="32">
        <v>0</v>
      </c>
      <c r="AH237" s="32">
        <v>0</v>
      </c>
      <c r="AI237" s="32">
        <v>0</v>
      </c>
      <c r="AJ237" s="32">
        <v>0</v>
      </c>
      <c r="AK237" s="32">
        <v>0</v>
      </c>
      <c r="AL237" s="32">
        <v>0</v>
      </c>
      <c r="AM237" s="32">
        <v>0</v>
      </c>
      <c r="AN237" s="32">
        <v>0</v>
      </c>
      <c r="AO237" s="32">
        <v>0</v>
      </c>
      <c r="AP237" s="32">
        <v>0</v>
      </c>
      <c r="AQ237" s="32">
        <v>0</v>
      </c>
      <c r="AR237" s="32">
        <v>0</v>
      </c>
      <c r="AS237" s="32">
        <v>0</v>
      </c>
      <c r="AT237" s="32">
        <v>0</v>
      </c>
      <c r="AU237" s="32">
        <v>0</v>
      </c>
      <c r="AV237" s="32">
        <v>0</v>
      </c>
    </row>
    <row r="238" spans="2:48" hidden="1" outlineLevel="1" x14ac:dyDescent="0.25">
      <c r="B238" s="24">
        <f t="shared" si="97"/>
        <v>18</v>
      </c>
      <c r="C238" s="29" t="str">
        <f t="shared" si="97"/>
        <v>Distributions to Shareholders</v>
      </c>
      <c r="D238" s="29"/>
      <c r="E238" s="29"/>
      <c r="F238" s="17"/>
      <c r="G238" s="32"/>
      <c r="H238" s="32">
        <v>-35.464404184669547</v>
      </c>
      <c r="I238" s="32">
        <v>-88.243413181505275</v>
      </c>
      <c r="J238" s="32">
        <v>-50.24726951888897</v>
      </c>
      <c r="K238" s="32">
        <v>-89.695124298866176</v>
      </c>
      <c r="L238" s="32">
        <v>-51.58389467879897</v>
      </c>
      <c r="M238" s="32">
        <v>-77.489001586878658</v>
      </c>
      <c r="N238" s="32">
        <v>-87.213815139157305</v>
      </c>
      <c r="O238" s="32">
        <v>-75.600220880539382</v>
      </c>
      <c r="P238" s="32">
        <v>-68.198264874759843</v>
      </c>
      <c r="Q238" s="32">
        <v>-86.89002029063704</v>
      </c>
      <c r="R238" s="32">
        <v>-65.549970372450844</v>
      </c>
      <c r="S238" s="32">
        <v>-76.166417226662816</v>
      </c>
      <c r="T238" s="32">
        <v>-58.381228585391909</v>
      </c>
      <c r="U238" s="32">
        <v>-87.214595564040337</v>
      </c>
      <c r="V238" s="32">
        <v>-61.460220947084508</v>
      </c>
      <c r="W238" s="32">
        <v>-55.532316862944754</v>
      </c>
      <c r="X238" s="32">
        <v>-76.785187780537399</v>
      </c>
      <c r="Y238" s="32">
        <v>-52.562352487593671</v>
      </c>
      <c r="Z238" s="32">
        <v>-35.069791627769064</v>
      </c>
      <c r="AA238" s="32">
        <v>20045.088841699722</v>
      </c>
      <c r="AB238" s="32">
        <v>0</v>
      </c>
      <c r="AC238" s="32">
        <v>0</v>
      </c>
      <c r="AD238" s="32">
        <v>0</v>
      </c>
      <c r="AE238" s="32">
        <v>0</v>
      </c>
      <c r="AF238" s="32">
        <v>0</v>
      </c>
      <c r="AG238" s="32">
        <v>0</v>
      </c>
      <c r="AH238" s="32">
        <v>0</v>
      </c>
      <c r="AI238" s="32">
        <v>0</v>
      </c>
      <c r="AJ238" s="32">
        <v>0</v>
      </c>
      <c r="AK238" s="32">
        <v>0</v>
      </c>
      <c r="AL238" s="32">
        <v>0</v>
      </c>
      <c r="AM238" s="32">
        <v>0</v>
      </c>
      <c r="AN238" s="32">
        <v>0</v>
      </c>
      <c r="AO238" s="32">
        <v>0</v>
      </c>
      <c r="AP238" s="32">
        <v>0</v>
      </c>
      <c r="AQ238" s="32">
        <v>0</v>
      </c>
      <c r="AR238" s="32">
        <v>0</v>
      </c>
      <c r="AS238" s="32">
        <v>0</v>
      </c>
      <c r="AT238" s="32">
        <v>0</v>
      </c>
      <c r="AU238" s="32">
        <v>0</v>
      </c>
      <c r="AV238" s="32">
        <v>0</v>
      </c>
    </row>
    <row r="239" spans="2:48" hidden="1" outlineLevel="1" x14ac:dyDescent="0.25">
      <c r="B239" s="24">
        <f t="shared" si="97"/>
        <v>19</v>
      </c>
      <c r="C239" s="29" t="str">
        <f t="shared" si="97"/>
        <v>Equity</v>
      </c>
      <c r="D239" s="29"/>
      <c r="E239" s="29"/>
      <c r="F239" s="35"/>
      <c r="G239" s="32"/>
      <c r="H239" s="32">
        <v>0</v>
      </c>
      <c r="I239" s="32">
        <v>0</v>
      </c>
      <c r="J239" s="32">
        <v>0</v>
      </c>
      <c r="K239" s="32">
        <v>0</v>
      </c>
      <c r="L239" s="32">
        <v>0</v>
      </c>
      <c r="M239" s="32">
        <v>0</v>
      </c>
      <c r="N239" s="32">
        <v>0</v>
      </c>
      <c r="O239" s="32">
        <v>0</v>
      </c>
      <c r="P239" s="32">
        <v>0</v>
      </c>
      <c r="Q239" s="32">
        <v>0</v>
      </c>
      <c r="R239" s="32">
        <v>0</v>
      </c>
      <c r="S239" s="32">
        <v>0</v>
      </c>
      <c r="T239" s="32">
        <v>0</v>
      </c>
      <c r="U239" s="32">
        <v>0</v>
      </c>
      <c r="V239" s="32">
        <v>0</v>
      </c>
      <c r="W239" s="32">
        <v>0</v>
      </c>
      <c r="X239" s="32">
        <v>0</v>
      </c>
      <c r="Y239" s="32">
        <v>0</v>
      </c>
      <c r="Z239" s="32">
        <v>0</v>
      </c>
      <c r="AA239" s="32">
        <v>-23251.380234965018</v>
      </c>
      <c r="AB239" s="32">
        <v>0</v>
      </c>
      <c r="AC239" s="32">
        <v>0</v>
      </c>
      <c r="AD239" s="32">
        <v>0</v>
      </c>
      <c r="AE239" s="32">
        <v>0</v>
      </c>
      <c r="AF239" s="32">
        <v>0</v>
      </c>
      <c r="AG239" s="32">
        <v>0</v>
      </c>
      <c r="AH239" s="32">
        <v>0</v>
      </c>
      <c r="AI239" s="32">
        <v>0</v>
      </c>
      <c r="AJ239" s="32">
        <v>0</v>
      </c>
      <c r="AK239" s="32">
        <v>0</v>
      </c>
      <c r="AL239" s="32">
        <v>0</v>
      </c>
      <c r="AM239" s="32">
        <v>0</v>
      </c>
      <c r="AN239" s="32">
        <v>0</v>
      </c>
      <c r="AO239" s="32">
        <v>0</v>
      </c>
      <c r="AP239" s="32">
        <v>0</v>
      </c>
      <c r="AQ239" s="32">
        <v>0</v>
      </c>
      <c r="AR239" s="32">
        <v>0</v>
      </c>
      <c r="AS239" s="32">
        <v>0</v>
      </c>
      <c r="AT239" s="32">
        <v>0</v>
      </c>
      <c r="AU239" s="32">
        <v>0</v>
      </c>
      <c r="AV239" s="32">
        <v>0</v>
      </c>
    </row>
    <row r="240" spans="2:48" hidden="1" outlineLevel="1" x14ac:dyDescent="0.25">
      <c r="B240" s="24">
        <f t="shared" si="97"/>
        <v>20</v>
      </c>
      <c r="C240" s="48" t="str">
        <f t="shared" si="97"/>
        <v>Net Cash Flow</v>
      </c>
      <c r="E240" s="36"/>
      <c r="F240" s="36"/>
      <c r="G240" s="34"/>
      <c r="H240" s="34">
        <f t="shared" ref="H240:AV240" si="98">SUM(H236:H239)</f>
        <v>1.8189894035458565E-12</v>
      </c>
      <c r="I240" s="34">
        <f t="shared" si="98"/>
        <v>-1.9326762412674725E-12</v>
      </c>
      <c r="J240" s="34">
        <f t="shared" si="98"/>
        <v>-4.5474735088646412E-13</v>
      </c>
      <c r="K240" s="34">
        <f t="shared" si="98"/>
        <v>-4.5474735088646412E-13</v>
      </c>
      <c r="L240" s="34">
        <f t="shared" si="98"/>
        <v>9.0949470177292824E-13</v>
      </c>
      <c r="M240" s="34">
        <f t="shared" si="98"/>
        <v>4.5474735088646412E-13</v>
      </c>
      <c r="N240" s="34">
        <f t="shared" si="98"/>
        <v>-1.3642420526593924E-12</v>
      </c>
      <c r="O240" s="34">
        <f t="shared" si="98"/>
        <v>2.2737367544323206E-12</v>
      </c>
      <c r="P240" s="34">
        <f t="shared" si="98"/>
        <v>-2.2737367544323206E-12</v>
      </c>
      <c r="Q240" s="34">
        <f t="shared" si="98"/>
        <v>1.3642420526593924E-12</v>
      </c>
      <c r="R240" s="34">
        <f t="shared" si="98"/>
        <v>-2.7284841053187847E-12</v>
      </c>
      <c r="S240" s="34">
        <f t="shared" si="98"/>
        <v>-1.3642420526593924E-12</v>
      </c>
      <c r="T240" s="34">
        <f t="shared" si="98"/>
        <v>9.0949470177292824E-13</v>
      </c>
      <c r="U240" s="34">
        <f t="shared" si="98"/>
        <v>1.1368683772161603E-12</v>
      </c>
      <c r="V240" s="34">
        <f t="shared" si="98"/>
        <v>1.3642420526593924E-12</v>
      </c>
      <c r="W240" s="34">
        <f t="shared" si="98"/>
        <v>-3.637978807091713E-12</v>
      </c>
      <c r="X240" s="34">
        <f t="shared" si="98"/>
        <v>-3.4106051316484809E-13</v>
      </c>
      <c r="Y240" s="34">
        <f t="shared" si="98"/>
        <v>-2.5011104298755527E-12</v>
      </c>
      <c r="Z240" s="34">
        <f t="shared" si="98"/>
        <v>2.0463630789890885E-12</v>
      </c>
      <c r="AA240" s="34">
        <f t="shared" si="98"/>
        <v>1.6608682926744223E-6</v>
      </c>
      <c r="AB240" s="34">
        <f t="shared" si="98"/>
        <v>0</v>
      </c>
      <c r="AC240" s="34">
        <f t="shared" si="98"/>
        <v>0</v>
      </c>
      <c r="AD240" s="34">
        <f t="shared" si="98"/>
        <v>0</v>
      </c>
      <c r="AE240" s="34">
        <f t="shared" si="98"/>
        <v>0</v>
      </c>
      <c r="AF240" s="34">
        <f t="shared" si="98"/>
        <v>0</v>
      </c>
      <c r="AG240" s="34">
        <f t="shared" si="98"/>
        <v>0</v>
      </c>
      <c r="AH240" s="34">
        <f t="shared" si="98"/>
        <v>0</v>
      </c>
      <c r="AI240" s="34">
        <f t="shared" si="98"/>
        <v>0</v>
      </c>
      <c r="AJ240" s="34">
        <f t="shared" si="98"/>
        <v>0</v>
      </c>
      <c r="AK240" s="34">
        <f t="shared" si="98"/>
        <v>0</v>
      </c>
      <c r="AL240" s="34">
        <f t="shared" si="98"/>
        <v>0</v>
      </c>
      <c r="AM240" s="34">
        <f t="shared" si="98"/>
        <v>0</v>
      </c>
      <c r="AN240" s="34">
        <f t="shared" si="98"/>
        <v>0</v>
      </c>
      <c r="AO240" s="34">
        <f t="shared" si="98"/>
        <v>0</v>
      </c>
      <c r="AP240" s="34">
        <f t="shared" si="98"/>
        <v>0</v>
      </c>
      <c r="AQ240" s="34">
        <f t="shared" si="98"/>
        <v>0</v>
      </c>
      <c r="AR240" s="34">
        <f t="shared" si="98"/>
        <v>0</v>
      </c>
      <c r="AS240" s="34">
        <f t="shared" si="98"/>
        <v>0</v>
      </c>
      <c r="AT240" s="34">
        <f t="shared" si="98"/>
        <v>0</v>
      </c>
      <c r="AU240" s="34">
        <f t="shared" si="98"/>
        <v>0</v>
      </c>
      <c r="AV240" s="34">
        <f t="shared" si="98"/>
        <v>0</v>
      </c>
    </row>
    <row r="241" spans="1:50" ht="15.75" hidden="1" outlineLevel="1" thickBot="1" x14ac:dyDescent="0.3">
      <c r="B241" s="24">
        <f t="shared" si="97"/>
        <v>21</v>
      </c>
      <c r="C241" s="49" t="str">
        <f t="shared" si="97"/>
        <v>Cash EoP</v>
      </c>
      <c r="D241" s="37"/>
      <c r="E241" s="38"/>
      <c r="F241" s="38"/>
      <c r="G241" s="39">
        <v>0</v>
      </c>
      <c r="H241" s="40">
        <f t="shared" ref="H241:AV241" si="99">H240+G241</f>
        <v>1.8189894035458565E-12</v>
      </c>
      <c r="I241" s="40">
        <f t="shared" si="99"/>
        <v>-1.1368683772161603E-13</v>
      </c>
      <c r="J241" s="40">
        <f t="shared" si="99"/>
        <v>-5.6843418860808015E-13</v>
      </c>
      <c r="K241" s="40">
        <f t="shared" si="99"/>
        <v>-1.0231815394945443E-12</v>
      </c>
      <c r="L241" s="40">
        <f t="shared" si="99"/>
        <v>-1.1368683772161603E-13</v>
      </c>
      <c r="M241" s="40">
        <f t="shared" si="99"/>
        <v>3.4106051316484809E-13</v>
      </c>
      <c r="N241" s="40">
        <f t="shared" si="99"/>
        <v>-1.0231815394945443E-12</v>
      </c>
      <c r="O241" s="40">
        <f t="shared" si="99"/>
        <v>1.2505552149377763E-12</v>
      </c>
      <c r="P241" s="40">
        <f t="shared" si="99"/>
        <v>-1.0231815394945443E-12</v>
      </c>
      <c r="Q241" s="40">
        <f t="shared" si="99"/>
        <v>3.4106051316484809E-13</v>
      </c>
      <c r="R241" s="40">
        <f t="shared" si="99"/>
        <v>-2.3874235921539366E-12</v>
      </c>
      <c r="S241" s="40">
        <f t="shared" si="99"/>
        <v>-3.751665644813329E-12</v>
      </c>
      <c r="T241" s="40">
        <f t="shared" si="99"/>
        <v>-2.8421709430404007E-12</v>
      </c>
      <c r="U241" s="40">
        <f t="shared" si="99"/>
        <v>-1.7053025658242404E-12</v>
      </c>
      <c r="V241" s="40">
        <f t="shared" si="99"/>
        <v>-3.4106051316484809E-13</v>
      </c>
      <c r="W241" s="40">
        <f t="shared" si="99"/>
        <v>-3.979039320256561E-12</v>
      </c>
      <c r="X241" s="40">
        <f t="shared" si="99"/>
        <v>-4.3200998334214091E-12</v>
      </c>
      <c r="Y241" s="40">
        <f t="shared" si="99"/>
        <v>-6.8212102632969618E-12</v>
      </c>
      <c r="Z241" s="40">
        <f t="shared" si="99"/>
        <v>-4.7748471843078732E-12</v>
      </c>
      <c r="AA241" s="40">
        <f t="shared" si="99"/>
        <v>1.660863517827238E-6</v>
      </c>
      <c r="AB241" s="40">
        <f t="shared" si="99"/>
        <v>1.660863517827238E-6</v>
      </c>
      <c r="AC241" s="40">
        <f t="shared" si="99"/>
        <v>1.660863517827238E-6</v>
      </c>
      <c r="AD241" s="40">
        <f t="shared" si="99"/>
        <v>1.660863517827238E-6</v>
      </c>
      <c r="AE241" s="40">
        <f t="shared" si="99"/>
        <v>1.660863517827238E-6</v>
      </c>
      <c r="AF241" s="40">
        <f t="shared" si="99"/>
        <v>1.660863517827238E-6</v>
      </c>
      <c r="AG241" s="40">
        <f t="shared" si="99"/>
        <v>1.660863517827238E-6</v>
      </c>
      <c r="AH241" s="40">
        <f t="shared" si="99"/>
        <v>1.660863517827238E-6</v>
      </c>
      <c r="AI241" s="40">
        <f t="shared" si="99"/>
        <v>1.660863517827238E-6</v>
      </c>
      <c r="AJ241" s="40">
        <f t="shared" si="99"/>
        <v>1.660863517827238E-6</v>
      </c>
      <c r="AK241" s="40">
        <f t="shared" si="99"/>
        <v>1.660863517827238E-6</v>
      </c>
      <c r="AL241" s="40">
        <f t="shared" si="99"/>
        <v>1.660863517827238E-6</v>
      </c>
      <c r="AM241" s="40">
        <f t="shared" si="99"/>
        <v>1.660863517827238E-6</v>
      </c>
      <c r="AN241" s="40">
        <f t="shared" si="99"/>
        <v>1.660863517827238E-6</v>
      </c>
      <c r="AO241" s="40">
        <f t="shared" si="99"/>
        <v>1.660863517827238E-6</v>
      </c>
      <c r="AP241" s="40">
        <f t="shared" si="99"/>
        <v>1.660863517827238E-6</v>
      </c>
      <c r="AQ241" s="40">
        <f t="shared" si="99"/>
        <v>1.660863517827238E-6</v>
      </c>
      <c r="AR241" s="40">
        <f t="shared" si="99"/>
        <v>1.660863517827238E-6</v>
      </c>
      <c r="AS241" s="40">
        <f t="shared" si="99"/>
        <v>1.660863517827238E-6</v>
      </c>
      <c r="AT241" s="40">
        <f t="shared" si="99"/>
        <v>1.660863517827238E-6</v>
      </c>
      <c r="AU241" s="40">
        <f t="shared" si="99"/>
        <v>1.660863517827238E-6</v>
      </c>
      <c r="AV241" s="40">
        <f t="shared" si="99"/>
        <v>1.660863517827238E-6</v>
      </c>
      <c r="AW241" s="17"/>
      <c r="AX241" s="17"/>
    </row>
    <row r="242" spans="1:50" hidden="1" outlineLevel="1" x14ac:dyDescent="0.25">
      <c r="A242" s="53"/>
      <c r="B242" s="41"/>
      <c r="D242" s="53"/>
      <c r="E242" s="53"/>
      <c r="F242" s="53"/>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17"/>
      <c r="AX242" s="17"/>
    </row>
    <row r="243" spans="1:50" hidden="1" outlineLevel="1" x14ac:dyDescent="0.25"/>
    <row r="244" spans="1:50" collapsed="1" x14ac:dyDescent="0.25"/>
    <row r="245" spans="1:50" x14ac:dyDescent="0.25">
      <c r="B245" s="12"/>
      <c r="C245" s="13"/>
      <c r="D245" s="13"/>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row>
    <row r="246" spans="1:50" ht="21.75" thickBot="1" x14ac:dyDescent="0.4">
      <c r="A246" s="1">
        <v>9</v>
      </c>
      <c r="B246" s="12"/>
      <c r="C246" s="14" t="s">
        <v>31</v>
      </c>
      <c r="D246" s="52"/>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row>
    <row r="247" spans="1:50" hidden="1" outlineLevel="1" x14ac:dyDescent="0.25">
      <c r="C247" s="16"/>
      <c r="D247" s="16"/>
      <c r="E247" s="16"/>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row>
    <row r="248" spans="1:50" hidden="1" outlineLevel="1" x14ac:dyDescent="0.25">
      <c r="C248" s="18" t="str">
        <f>+"Cash Flow "&amp;C246&amp;" - [000' EUR]"</f>
        <v>Cash Flow Global Cash Flow - [000' EUR]</v>
      </c>
      <c r="D248" s="19"/>
      <c r="E248" s="19"/>
      <c r="F248" s="20"/>
      <c r="G248" s="19"/>
      <c r="H248" s="21"/>
      <c r="I248" s="21"/>
      <c r="J248" s="21"/>
      <c r="K248" s="21"/>
    </row>
    <row r="249" spans="1:50" hidden="1" outlineLevel="1" x14ac:dyDescent="0.25">
      <c r="C249" s="22" t="s">
        <v>0</v>
      </c>
      <c r="D249" s="22"/>
      <c r="E249" s="22"/>
      <c r="F249" s="23"/>
      <c r="G249" s="23"/>
      <c r="H249" s="64">
        <f t="shared" ref="H249:AV249" si="100">+H220</f>
        <v>2020</v>
      </c>
      <c r="I249" s="64">
        <f t="shared" si="100"/>
        <v>2021</v>
      </c>
      <c r="J249" s="64">
        <f t="shared" si="100"/>
        <v>2022</v>
      </c>
      <c r="K249" s="64">
        <f t="shared" si="100"/>
        <v>2023</v>
      </c>
      <c r="L249" s="64">
        <f t="shared" si="100"/>
        <v>2024</v>
      </c>
      <c r="M249" s="64">
        <f t="shared" si="100"/>
        <v>2025</v>
      </c>
      <c r="N249" s="64">
        <f t="shared" si="100"/>
        <v>2026</v>
      </c>
      <c r="O249" s="64">
        <f t="shared" si="100"/>
        <v>2027</v>
      </c>
      <c r="P249" s="64">
        <f t="shared" si="100"/>
        <v>2028</v>
      </c>
      <c r="Q249" s="64">
        <f t="shared" si="100"/>
        <v>2029</v>
      </c>
      <c r="R249" s="64">
        <f t="shared" si="100"/>
        <v>2030</v>
      </c>
      <c r="S249" s="64">
        <f t="shared" si="100"/>
        <v>2031</v>
      </c>
      <c r="T249" s="64">
        <f t="shared" si="100"/>
        <v>2032</v>
      </c>
      <c r="U249" s="64">
        <f t="shared" si="100"/>
        <v>2033</v>
      </c>
      <c r="V249" s="64">
        <f t="shared" si="100"/>
        <v>2034</v>
      </c>
      <c r="W249" s="64">
        <f t="shared" si="100"/>
        <v>2035</v>
      </c>
      <c r="X249" s="64">
        <f t="shared" si="100"/>
        <v>2036</v>
      </c>
      <c r="Y249" s="64">
        <f t="shared" si="100"/>
        <v>2037</v>
      </c>
      <c r="Z249" s="64">
        <f t="shared" si="100"/>
        <v>2038</v>
      </c>
      <c r="AA249" s="64">
        <f t="shared" si="100"/>
        <v>2039</v>
      </c>
      <c r="AB249" s="64">
        <f t="shared" si="100"/>
        <v>2040</v>
      </c>
      <c r="AC249" s="64">
        <f t="shared" si="100"/>
        <v>2041</v>
      </c>
      <c r="AD249" s="64">
        <f t="shared" si="100"/>
        <v>2042</v>
      </c>
      <c r="AE249" s="64">
        <f t="shared" si="100"/>
        <v>2043</v>
      </c>
      <c r="AF249" s="64">
        <f t="shared" si="100"/>
        <v>2044</v>
      </c>
      <c r="AG249" s="64">
        <f t="shared" si="100"/>
        <v>2045</v>
      </c>
      <c r="AH249" s="64">
        <f t="shared" si="100"/>
        <v>2046</v>
      </c>
      <c r="AI249" s="64">
        <f t="shared" si="100"/>
        <v>2047</v>
      </c>
      <c r="AJ249" s="64">
        <f t="shared" si="100"/>
        <v>2048</v>
      </c>
      <c r="AK249" s="64">
        <f t="shared" si="100"/>
        <v>2049</v>
      </c>
      <c r="AL249" s="64">
        <f t="shared" si="100"/>
        <v>2050</v>
      </c>
      <c r="AM249" s="64">
        <f t="shared" si="100"/>
        <v>2051</v>
      </c>
      <c r="AN249" s="64">
        <f t="shared" si="100"/>
        <v>2052</v>
      </c>
      <c r="AO249" s="64">
        <f t="shared" si="100"/>
        <v>2053</v>
      </c>
      <c r="AP249" s="64">
        <f t="shared" si="100"/>
        <v>2054</v>
      </c>
      <c r="AQ249" s="64">
        <f t="shared" si="100"/>
        <v>2055</v>
      </c>
      <c r="AR249" s="64">
        <f t="shared" si="100"/>
        <v>2056</v>
      </c>
      <c r="AS249" s="64">
        <f t="shared" si="100"/>
        <v>2057</v>
      </c>
      <c r="AT249" s="64">
        <f t="shared" si="100"/>
        <v>2058</v>
      </c>
      <c r="AU249" s="64">
        <f t="shared" si="100"/>
        <v>2059</v>
      </c>
      <c r="AV249" s="64">
        <f t="shared" si="100"/>
        <v>2060</v>
      </c>
    </row>
    <row r="250" spans="1:50" hidden="1" outlineLevel="1" x14ac:dyDescent="0.25">
      <c r="B250" s="24"/>
      <c r="C250" s="45" t="str">
        <f>+C221</f>
        <v>Traffic Revenues</v>
      </c>
      <c r="D250" s="25"/>
      <c r="E250" s="25"/>
      <c r="F250" s="26"/>
      <c r="G250" s="27"/>
      <c r="H250" s="27">
        <f t="shared" ref="H250:AV256" si="101">+H18+H47+H76+H105+H134+H163+H192+H221</f>
        <v>148280.16099444299</v>
      </c>
      <c r="I250" s="27">
        <f t="shared" si="101"/>
        <v>177983.33035622112</v>
      </c>
      <c r="J250" s="27">
        <f t="shared" si="101"/>
        <v>256046.79342999181</v>
      </c>
      <c r="K250" s="27">
        <f t="shared" si="101"/>
        <v>351271.05485791387</v>
      </c>
      <c r="L250" s="27">
        <f t="shared" si="101"/>
        <v>326210.95273222897</v>
      </c>
      <c r="M250" s="27">
        <f t="shared" si="101"/>
        <v>334578.23163144372</v>
      </c>
      <c r="N250" s="27">
        <f t="shared" si="101"/>
        <v>356591.73515193828</v>
      </c>
      <c r="O250" s="27">
        <f t="shared" si="101"/>
        <v>353197.94043189171</v>
      </c>
      <c r="P250" s="27">
        <f t="shared" si="101"/>
        <v>467380.92842347792</v>
      </c>
      <c r="Q250" s="27">
        <f t="shared" si="101"/>
        <v>439808.31723993435</v>
      </c>
      <c r="R250" s="27">
        <f t="shared" si="101"/>
        <v>460437.4809910981</v>
      </c>
      <c r="S250" s="27">
        <f t="shared" si="101"/>
        <v>470540.36730755604</v>
      </c>
      <c r="T250" s="27">
        <f t="shared" si="101"/>
        <v>499154.13886110892</v>
      </c>
      <c r="U250" s="27">
        <f t="shared" si="101"/>
        <v>635355.25346682046</v>
      </c>
      <c r="V250" s="27">
        <f t="shared" si="101"/>
        <v>456558.49691876734</v>
      </c>
      <c r="W250" s="27">
        <f t="shared" si="101"/>
        <v>472641.96139324701</v>
      </c>
      <c r="X250" s="27">
        <f t="shared" si="101"/>
        <v>436843.06787327956</v>
      </c>
      <c r="Y250" s="27">
        <f t="shared" si="101"/>
        <v>445663.42128291505</v>
      </c>
      <c r="Z250" s="27">
        <f t="shared" si="101"/>
        <v>465998.98559239606</v>
      </c>
      <c r="AA250" s="27">
        <f t="shared" si="101"/>
        <v>490769.29725930071</v>
      </c>
      <c r="AB250" s="27">
        <f t="shared" si="101"/>
        <v>513667.06985252729</v>
      </c>
      <c r="AC250" s="27">
        <f t="shared" si="101"/>
        <v>520815.47175941657</v>
      </c>
      <c r="AD250" s="27">
        <f t="shared" si="101"/>
        <v>490356.346175952</v>
      </c>
      <c r="AE250" s="27">
        <f t="shared" si="101"/>
        <v>458849.00338149152</v>
      </c>
      <c r="AF250" s="27">
        <f t="shared" si="101"/>
        <v>579739.18054249929</v>
      </c>
      <c r="AG250" s="27">
        <f t="shared" si="101"/>
        <v>286598.65261003142</v>
      </c>
      <c r="AH250" s="27">
        <f t="shared" si="101"/>
        <v>235141.09218272191</v>
      </c>
      <c r="AI250" s="27">
        <f t="shared" si="101"/>
        <v>170988.91581560875</v>
      </c>
      <c r="AJ250" s="27">
        <f t="shared" si="101"/>
        <v>177850.534131491</v>
      </c>
      <c r="AK250" s="27">
        <f t="shared" si="101"/>
        <v>184969.2199711428</v>
      </c>
      <c r="AL250" s="27">
        <f t="shared" si="101"/>
        <v>191831.36272522368</v>
      </c>
      <c r="AM250" s="27">
        <f t="shared" si="101"/>
        <v>97124.807191717089</v>
      </c>
      <c r="AN250" s="27">
        <f t="shared" si="101"/>
        <v>1176.7977673241246</v>
      </c>
      <c r="AO250" s="27">
        <f t="shared" si="101"/>
        <v>1200.3337226706069</v>
      </c>
      <c r="AP250" s="27">
        <f t="shared" si="101"/>
        <v>1224.3403971240193</v>
      </c>
      <c r="AQ250" s="27">
        <f t="shared" si="101"/>
        <v>1255.4672677939104</v>
      </c>
      <c r="AR250" s="27">
        <f t="shared" si="101"/>
        <v>1199.0705292346126</v>
      </c>
      <c r="AS250" s="27">
        <f t="shared" si="101"/>
        <v>0</v>
      </c>
      <c r="AT250" s="27">
        <f t="shared" si="101"/>
        <v>0</v>
      </c>
      <c r="AU250" s="27">
        <f t="shared" si="101"/>
        <v>0</v>
      </c>
      <c r="AV250" s="27">
        <f t="shared" si="101"/>
        <v>0</v>
      </c>
    </row>
    <row r="251" spans="1:50" hidden="1" outlineLevel="1" x14ac:dyDescent="0.25">
      <c r="B251" s="24"/>
      <c r="C251" s="29" t="str">
        <f t="shared" ref="C251:C269" si="102">+C222</f>
        <v>Revenues without traffic risk</v>
      </c>
      <c r="D251" s="29"/>
      <c r="E251" s="29"/>
      <c r="F251" s="17"/>
      <c r="G251" s="30"/>
      <c r="H251" s="30">
        <f t="shared" si="101"/>
        <v>290127.38173122017</v>
      </c>
      <c r="I251" s="30">
        <f t="shared" si="101"/>
        <v>377738.28675338533</v>
      </c>
      <c r="J251" s="30">
        <f t="shared" si="101"/>
        <v>414436.84490361431</v>
      </c>
      <c r="K251" s="30">
        <f t="shared" si="101"/>
        <v>481798.62232125434</v>
      </c>
      <c r="L251" s="30">
        <f t="shared" si="101"/>
        <v>487634.00250198948</v>
      </c>
      <c r="M251" s="30">
        <f t="shared" si="101"/>
        <v>529253.49166085944</v>
      </c>
      <c r="N251" s="30">
        <f t="shared" si="101"/>
        <v>518971.65986559843</v>
      </c>
      <c r="O251" s="30">
        <f t="shared" si="101"/>
        <v>528580.10581848223</v>
      </c>
      <c r="P251" s="30">
        <f t="shared" si="101"/>
        <v>552186.24196868052</v>
      </c>
      <c r="Q251" s="30">
        <f t="shared" si="101"/>
        <v>509908.67947644141</v>
      </c>
      <c r="R251" s="30">
        <f t="shared" si="101"/>
        <v>521409.88169305242</v>
      </c>
      <c r="S251" s="30">
        <f t="shared" si="101"/>
        <v>528431.18692148151</v>
      </c>
      <c r="T251" s="30">
        <f t="shared" si="101"/>
        <v>507305.83074984018</v>
      </c>
      <c r="U251" s="30">
        <f t="shared" si="101"/>
        <v>533698.34266229975</v>
      </c>
      <c r="V251" s="30">
        <f t="shared" si="101"/>
        <v>529479.06333883666</v>
      </c>
      <c r="W251" s="30">
        <f t="shared" si="101"/>
        <v>516087.06132534298</v>
      </c>
      <c r="X251" s="30">
        <f t="shared" si="101"/>
        <v>544508.69073425524</v>
      </c>
      <c r="Y251" s="30">
        <f t="shared" si="101"/>
        <v>575557.33645874739</v>
      </c>
      <c r="Z251" s="30">
        <f t="shared" si="101"/>
        <v>456318.9355568238</v>
      </c>
      <c r="AA251" s="30">
        <f t="shared" si="101"/>
        <v>484878.25290208578</v>
      </c>
      <c r="AB251" s="30">
        <f t="shared" si="101"/>
        <v>472586.28502110153</v>
      </c>
      <c r="AC251" s="30">
        <f t="shared" si="101"/>
        <v>463903.81038261647</v>
      </c>
      <c r="AD251" s="30">
        <f t="shared" si="101"/>
        <v>252391.95852496036</v>
      </c>
      <c r="AE251" s="30">
        <f t="shared" si="101"/>
        <v>217147.41850285948</v>
      </c>
      <c r="AF251" s="30">
        <f t="shared" si="101"/>
        <v>200861.13210444193</v>
      </c>
      <c r="AG251" s="30">
        <f t="shared" si="101"/>
        <v>205048.65206444939</v>
      </c>
      <c r="AH251" s="30">
        <f t="shared" si="101"/>
        <v>209376.61752544879</v>
      </c>
      <c r="AI251" s="30">
        <f t="shared" si="101"/>
        <v>183467.64936051657</v>
      </c>
      <c r="AJ251" s="30">
        <f t="shared" si="101"/>
        <v>176432.6411978353</v>
      </c>
      <c r="AK251" s="30">
        <f t="shared" si="101"/>
        <v>179460.18341803792</v>
      </c>
      <c r="AL251" s="30">
        <f t="shared" si="101"/>
        <v>182548.7195328768</v>
      </c>
      <c r="AM251" s="30">
        <f t="shared" si="101"/>
        <v>185690.40980788082</v>
      </c>
      <c r="AN251" s="30">
        <f t="shared" si="101"/>
        <v>188895.524929195</v>
      </c>
      <c r="AO251" s="30">
        <f t="shared" si="101"/>
        <v>192159.76899340609</v>
      </c>
      <c r="AP251" s="30">
        <f t="shared" si="101"/>
        <v>195486.2305409704</v>
      </c>
      <c r="AQ251" s="30">
        <f t="shared" si="101"/>
        <v>198874.21596433324</v>
      </c>
      <c r="AR251" s="30">
        <f t="shared" si="101"/>
        <v>202324.92685933987</v>
      </c>
      <c r="AS251" s="30">
        <f t="shared" si="101"/>
        <v>205845.70582401234</v>
      </c>
      <c r="AT251" s="30">
        <f t="shared" si="101"/>
        <v>209431.90056521603</v>
      </c>
      <c r="AU251" s="30">
        <f t="shared" si="101"/>
        <v>213082.68355408002</v>
      </c>
      <c r="AV251" s="30">
        <f t="shared" si="101"/>
        <v>106773.70960784197</v>
      </c>
    </row>
    <row r="252" spans="1:50" hidden="1" outlineLevel="1" x14ac:dyDescent="0.25">
      <c r="B252" s="24"/>
      <c r="C252" s="29" t="str">
        <f t="shared" si="102"/>
        <v>Operating Costs</v>
      </c>
      <c r="D252" s="29"/>
      <c r="E252" s="29"/>
      <c r="F252" s="17"/>
      <c r="G252" s="30"/>
      <c r="H252" s="30">
        <f t="shared" si="101"/>
        <v>-94099.756615320919</v>
      </c>
      <c r="I252" s="30">
        <f t="shared" si="101"/>
        <v>-111062.56182248337</v>
      </c>
      <c r="J252" s="30">
        <f t="shared" si="101"/>
        <v>-136292.95158918062</v>
      </c>
      <c r="K252" s="30">
        <f t="shared" si="101"/>
        <v>-146235.20660851599</v>
      </c>
      <c r="L252" s="30">
        <f t="shared" si="101"/>
        <v>-144194.6771817863</v>
      </c>
      <c r="M252" s="30">
        <f t="shared" si="101"/>
        <v>-151884.31406629819</v>
      </c>
      <c r="N252" s="30">
        <f t="shared" si="101"/>
        <v>-156050.7457519563</v>
      </c>
      <c r="O252" s="30">
        <f t="shared" si="101"/>
        <v>-155043.42678470767</v>
      </c>
      <c r="P252" s="30">
        <f t="shared" si="101"/>
        <v>-161444.98798806907</v>
      </c>
      <c r="Q252" s="30">
        <f t="shared" si="101"/>
        <v>-162718.85453483328</v>
      </c>
      <c r="R252" s="30">
        <f t="shared" si="101"/>
        <v>-167809.63726553443</v>
      </c>
      <c r="S252" s="30">
        <f t="shared" si="101"/>
        <v>-173786.79218331139</v>
      </c>
      <c r="T252" s="30">
        <f t="shared" si="101"/>
        <v>-177694.4192447169</v>
      </c>
      <c r="U252" s="30">
        <f t="shared" si="101"/>
        <v>-177013.81535240664</v>
      </c>
      <c r="V252" s="30">
        <f t="shared" si="101"/>
        <v>-164460.68369526244</v>
      </c>
      <c r="W252" s="30">
        <f t="shared" si="101"/>
        <v>-168303.43519556144</v>
      </c>
      <c r="X252" s="30">
        <f t="shared" si="101"/>
        <v>-172332.32942085891</v>
      </c>
      <c r="Y252" s="30">
        <f t="shared" si="101"/>
        <v>-166290.59297042561</v>
      </c>
      <c r="Z252" s="30">
        <f t="shared" si="101"/>
        <v>-168356.94162425498</v>
      </c>
      <c r="AA252" s="30">
        <f t="shared" si="101"/>
        <v>-161940.08316957243</v>
      </c>
      <c r="AB252" s="30">
        <f t="shared" si="101"/>
        <v>-160954.26333773954</v>
      </c>
      <c r="AC252" s="30">
        <f t="shared" si="101"/>
        <v>-152858.75868678739</v>
      </c>
      <c r="AD252" s="30">
        <f t="shared" si="101"/>
        <v>-141833.98802549814</v>
      </c>
      <c r="AE252" s="30">
        <f t="shared" si="101"/>
        <v>-116975.62266915242</v>
      </c>
      <c r="AF252" s="30">
        <f t="shared" si="101"/>
        <v>-94085.71849786205</v>
      </c>
      <c r="AG252" s="30">
        <f t="shared" si="101"/>
        <v>-65600.501372576429</v>
      </c>
      <c r="AH252" s="30">
        <f t="shared" si="101"/>
        <v>-56314.065503946083</v>
      </c>
      <c r="AI252" s="30">
        <f t="shared" si="101"/>
        <v>-45063.283412968492</v>
      </c>
      <c r="AJ252" s="30">
        <f t="shared" si="101"/>
        <v>-47091.126349889142</v>
      </c>
      <c r="AK252" s="30">
        <f t="shared" si="101"/>
        <v>-48458.57990275677</v>
      </c>
      <c r="AL252" s="30">
        <f t="shared" si="101"/>
        <v>-49753.412035642476</v>
      </c>
      <c r="AM252" s="30">
        <f t="shared" si="101"/>
        <v>-35438.298122794346</v>
      </c>
      <c r="AN252" s="30">
        <f t="shared" si="101"/>
        <v>-18580.359435753275</v>
      </c>
      <c r="AO252" s="30">
        <f t="shared" si="101"/>
        <v>-18510.413816930395</v>
      </c>
      <c r="AP252" s="30">
        <f t="shared" si="101"/>
        <v>-18791.81654131267</v>
      </c>
      <c r="AQ252" s="30">
        <f t="shared" si="101"/>
        <v>-19077.18321728567</v>
      </c>
      <c r="AR252" s="30">
        <f t="shared" si="101"/>
        <v>-19137.455393502936</v>
      </c>
      <c r="AS252" s="30">
        <f t="shared" si="101"/>
        <v>-19286.554157582756</v>
      </c>
      <c r="AT252" s="30">
        <f t="shared" si="101"/>
        <v>-19577.811302755588</v>
      </c>
      <c r="AU252" s="30">
        <f t="shared" si="101"/>
        <v>-19873.546526535454</v>
      </c>
      <c r="AV252" s="30">
        <f t="shared" si="101"/>
        <v>-10031.794589200354</v>
      </c>
    </row>
    <row r="253" spans="1:50" hidden="1" outlineLevel="1" x14ac:dyDescent="0.25">
      <c r="B253" s="24"/>
      <c r="C253" s="29" t="str">
        <f t="shared" si="102"/>
        <v>Investment &amp; Capex</v>
      </c>
      <c r="D253" s="29"/>
      <c r="E253" s="29"/>
      <c r="F253" s="17"/>
      <c r="G253" s="30"/>
      <c r="H253" s="30">
        <f t="shared" si="101"/>
        <v>-1016446.0239305422</v>
      </c>
      <c r="I253" s="30">
        <f t="shared" si="101"/>
        <v>-497592.79563158937</v>
      </c>
      <c r="J253" s="30">
        <f t="shared" si="101"/>
        <v>-142700.26384488237</v>
      </c>
      <c r="K253" s="30">
        <f t="shared" si="101"/>
        <v>-34224.540764121062</v>
      </c>
      <c r="L253" s="30">
        <f t="shared" si="101"/>
        <v>-147344.76146118925</v>
      </c>
      <c r="M253" s="30">
        <f t="shared" si="101"/>
        <v>-168161.98637546756</v>
      </c>
      <c r="N253" s="30">
        <f t="shared" si="101"/>
        <v>-93391.32538814249</v>
      </c>
      <c r="O253" s="30">
        <f t="shared" si="101"/>
        <v>-1.4036448536455106</v>
      </c>
      <c r="P253" s="30">
        <f t="shared" si="101"/>
        <v>-3.8679059642277194</v>
      </c>
      <c r="Q253" s="30">
        <f t="shared" si="101"/>
        <v>1.5712662659552263</v>
      </c>
      <c r="R253" s="30">
        <f t="shared" si="101"/>
        <v>-1.2757219793051782</v>
      </c>
      <c r="S253" s="30">
        <f t="shared" si="101"/>
        <v>-0.8040075743682511</v>
      </c>
      <c r="T253" s="30">
        <f t="shared" si="101"/>
        <v>-3.8450125516692824</v>
      </c>
      <c r="U253" s="30">
        <f t="shared" si="101"/>
        <v>1.8041748952055041</v>
      </c>
      <c r="V253" s="30">
        <f t="shared" si="101"/>
        <v>-1.6156597939805284</v>
      </c>
      <c r="W253" s="30">
        <f t="shared" si="101"/>
        <v>-1.7996436943080099</v>
      </c>
      <c r="X253" s="30">
        <f t="shared" si="101"/>
        <v>-4.7690117247046935</v>
      </c>
      <c r="Y253" s="30">
        <f t="shared" si="101"/>
        <v>1.2011309103993018</v>
      </c>
      <c r="Z253" s="30">
        <f t="shared" si="101"/>
        <v>-2.3902653821449888</v>
      </c>
      <c r="AA253" s="30">
        <f t="shared" si="101"/>
        <v>2124.7571169178673</v>
      </c>
      <c r="AB253" s="30">
        <f t="shared" si="101"/>
        <v>-7.1268469658672542</v>
      </c>
      <c r="AC253" s="30">
        <f t="shared" si="101"/>
        <v>-0.38732446625385997</v>
      </c>
      <c r="AD253" s="30">
        <f t="shared" si="101"/>
        <v>-4.7063541412622811</v>
      </c>
      <c r="AE253" s="30">
        <f t="shared" si="101"/>
        <v>167.88851960662922</v>
      </c>
      <c r="AF253" s="30">
        <f t="shared" si="101"/>
        <v>89.535132854454218</v>
      </c>
      <c r="AG253" s="30">
        <f t="shared" si="101"/>
        <v>12.323114899376412</v>
      </c>
      <c r="AH253" s="30">
        <f t="shared" si="101"/>
        <v>9.2348701558321515</v>
      </c>
      <c r="AI253" s="30">
        <f t="shared" si="101"/>
        <v>9.3768562844781922</v>
      </c>
      <c r="AJ253" s="30">
        <f t="shared" si="101"/>
        <v>6.0897919449531832</v>
      </c>
      <c r="AK253" s="30">
        <f t="shared" si="101"/>
        <v>13.098644721041676</v>
      </c>
      <c r="AL253" s="30">
        <f t="shared" si="101"/>
        <v>9.8160476635915703</v>
      </c>
      <c r="AM253" s="30">
        <f t="shared" si="101"/>
        <v>9.9669693964191346</v>
      </c>
      <c r="AN253" s="30">
        <f t="shared" si="101"/>
        <v>6.4730404417507952</v>
      </c>
      <c r="AO253" s="30">
        <f t="shared" si="101"/>
        <v>13.922980912622364</v>
      </c>
      <c r="AP253" s="30">
        <f t="shared" si="101"/>
        <v>10.433800379212521</v>
      </c>
      <c r="AQ253" s="30">
        <f t="shared" si="101"/>
        <v>10.594220060043321</v>
      </c>
      <c r="AR253" s="30">
        <f t="shared" si="101"/>
        <v>6.8804078923029808</v>
      </c>
      <c r="AS253" s="30">
        <f t="shared" si="101"/>
        <v>14.799195002353956</v>
      </c>
      <c r="AT253" s="30">
        <f t="shared" si="101"/>
        <v>11.090430087971644</v>
      </c>
      <c r="AU253" s="30">
        <f t="shared" si="101"/>
        <v>11.260945450574209</v>
      </c>
      <c r="AV253" s="30">
        <f t="shared" si="101"/>
        <v>-743.68016174808008</v>
      </c>
    </row>
    <row r="254" spans="1:50" hidden="1" outlineLevel="1" x14ac:dyDescent="0.25">
      <c r="B254" s="24"/>
      <c r="C254" s="1" t="str">
        <f t="shared" si="102"/>
        <v>Maintenance Costs</v>
      </c>
      <c r="F254" s="31"/>
      <c r="G254" s="30"/>
      <c r="H254" s="30">
        <f t="shared" si="101"/>
        <v>-31214.440066906478</v>
      </c>
      <c r="I254" s="30">
        <f t="shared" si="101"/>
        <v>-31920.650882518876</v>
      </c>
      <c r="J254" s="30">
        <f t="shared" si="101"/>
        <v>-34493.601665761096</v>
      </c>
      <c r="K254" s="30">
        <f t="shared" si="101"/>
        <v>-17666.612882073834</v>
      </c>
      <c r="L254" s="30">
        <f t="shared" si="101"/>
        <v>-32788.848849327245</v>
      </c>
      <c r="M254" s="30">
        <f t="shared" si="101"/>
        <v>-46749.812870530826</v>
      </c>
      <c r="N254" s="30">
        <f t="shared" si="101"/>
        <v>-34559.264691152581</v>
      </c>
      <c r="O254" s="30">
        <f t="shared" si="101"/>
        <v>-40586.549865699082</v>
      </c>
      <c r="P254" s="30">
        <f t="shared" si="101"/>
        <v>-135165.7306039785</v>
      </c>
      <c r="Q254" s="30">
        <f t="shared" si="101"/>
        <v>-1701.3098843965608</v>
      </c>
      <c r="R254" s="30">
        <f t="shared" si="101"/>
        <v>-51381.606607318427</v>
      </c>
      <c r="S254" s="30">
        <f t="shared" si="101"/>
        <v>-50408.335071630347</v>
      </c>
      <c r="T254" s="30">
        <f t="shared" si="101"/>
        <v>-42825.583030391746</v>
      </c>
      <c r="U254" s="30">
        <f t="shared" si="101"/>
        <v>-157324.82993284496</v>
      </c>
      <c r="V254" s="30">
        <f t="shared" si="101"/>
        <v>19352.928670270296</v>
      </c>
      <c r="W254" s="30">
        <f t="shared" si="101"/>
        <v>-43189.233936692683</v>
      </c>
      <c r="X254" s="30">
        <f t="shared" si="101"/>
        <v>-40698.611333480105</v>
      </c>
      <c r="Y254" s="30">
        <f t="shared" si="101"/>
        <v>-63362.794738079254</v>
      </c>
      <c r="Z254" s="30">
        <f t="shared" si="101"/>
        <v>-73679.861762585715</v>
      </c>
      <c r="AA254" s="30">
        <f t="shared" si="101"/>
        <v>-88969.376673420426</v>
      </c>
      <c r="AB254" s="30">
        <f t="shared" si="101"/>
        <v>-71949.479280751912</v>
      </c>
      <c r="AC254" s="30">
        <f t="shared" si="101"/>
        <v>-53459.60873226932</v>
      </c>
      <c r="AD254" s="30">
        <f t="shared" si="101"/>
        <v>13113.97044244378</v>
      </c>
      <c r="AE254" s="30">
        <f t="shared" si="101"/>
        <v>-30554.368873760228</v>
      </c>
      <c r="AF254" s="30">
        <f t="shared" si="101"/>
        <v>5117.1545959103714</v>
      </c>
      <c r="AG254" s="30">
        <f t="shared" si="101"/>
        <v>-16362.664536420129</v>
      </c>
      <c r="AH254" s="30">
        <f t="shared" si="101"/>
        <v>-18163.814792731922</v>
      </c>
      <c r="AI254" s="30">
        <f t="shared" si="101"/>
        <v>-10880.86148038632</v>
      </c>
      <c r="AJ254" s="30">
        <f t="shared" si="101"/>
        <v>-14918.300922665368</v>
      </c>
      <c r="AK254" s="30">
        <f t="shared" si="101"/>
        <v>-14375.32850429507</v>
      </c>
      <c r="AL254" s="30">
        <f t="shared" si="101"/>
        <v>1496.1291885074625</v>
      </c>
      <c r="AM254" s="30">
        <f t="shared" si="101"/>
        <v>-20079.253813419262</v>
      </c>
      <c r="AN254" s="30">
        <f t="shared" si="101"/>
        <v>-7669.8347723635698</v>
      </c>
      <c r="AO254" s="30">
        <f t="shared" si="101"/>
        <v>-7787.7584819886579</v>
      </c>
      <c r="AP254" s="30">
        <f t="shared" si="101"/>
        <v>-5838.7865727229992</v>
      </c>
      <c r="AQ254" s="30">
        <f t="shared" si="101"/>
        <v>-5928.5579162786162</v>
      </c>
      <c r="AR254" s="30">
        <f t="shared" si="101"/>
        <v>-6019.7094942413978</v>
      </c>
      <c r="AS254" s="30">
        <f t="shared" si="101"/>
        <v>-6112.2625277153602</v>
      </c>
      <c r="AT254" s="30">
        <f t="shared" si="101"/>
        <v>-6206.2385640789826</v>
      </c>
      <c r="AU254" s="30">
        <f t="shared" si="101"/>
        <v>-6301.6594820016962</v>
      </c>
      <c r="AV254" s="30">
        <f t="shared" si="101"/>
        <v>-3181.7913780596177</v>
      </c>
    </row>
    <row r="255" spans="1:50" hidden="1" outlineLevel="1" x14ac:dyDescent="0.25">
      <c r="B255" s="24"/>
      <c r="C255" s="1" t="str">
        <f t="shared" si="102"/>
        <v>Working Capital</v>
      </c>
      <c r="F255" s="17"/>
      <c r="G255" s="30"/>
      <c r="H255" s="30">
        <f t="shared" si="101"/>
        <v>-1646.741103727185</v>
      </c>
      <c r="I255" s="30">
        <f t="shared" si="101"/>
        <v>-3099.6020460891459</v>
      </c>
      <c r="J255" s="30">
        <f t="shared" si="101"/>
        <v>1265.8961715813693</v>
      </c>
      <c r="K255" s="30">
        <f t="shared" si="101"/>
        <v>1639.0386103690143</v>
      </c>
      <c r="L255" s="30">
        <f t="shared" si="101"/>
        <v>1838.8821959011218</v>
      </c>
      <c r="M255" s="30">
        <f t="shared" si="101"/>
        <v>1539.3245209442421</v>
      </c>
      <c r="N255" s="30">
        <f t="shared" si="101"/>
        <v>1285.6706352232841</v>
      </c>
      <c r="O255" s="30">
        <f t="shared" si="101"/>
        <v>4773.6801331097249</v>
      </c>
      <c r="P255" s="30">
        <f t="shared" si="101"/>
        <v>1390.8333990726585</v>
      </c>
      <c r="Q255" s="30">
        <f t="shared" si="101"/>
        <v>1344.7792418851404</v>
      </c>
      <c r="R255" s="30">
        <f t="shared" si="101"/>
        <v>2141.9455791921941</v>
      </c>
      <c r="S255" s="30">
        <f t="shared" si="101"/>
        <v>2113.4619332832831</v>
      </c>
      <c r="T255" s="30">
        <f t="shared" si="101"/>
        <v>-133.38001935905001</v>
      </c>
      <c r="U255" s="30">
        <f t="shared" si="101"/>
        <v>-126.8660070193404</v>
      </c>
      <c r="V255" s="30">
        <f t="shared" si="101"/>
        <v>-132.68942978806035</v>
      </c>
      <c r="W255" s="30">
        <f t="shared" si="101"/>
        <v>-355.17317426651402</v>
      </c>
      <c r="X255" s="30">
        <f t="shared" si="101"/>
        <v>-147.66147776659292</v>
      </c>
      <c r="Y255" s="30">
        <f t="shared" si="101"/>
        <v>-134.20581558954169</v>
      </c>
      <c r="Z255" s="30">
        <f t="shared" si="101"/>
        <v>-143.01514373289476</v>
      </c>
      <c r="AA255" s="30">
        <f t="shared" si="101"/>
        <v>-134.0841011672309</v>
      </c>
      <c r="AB255" s="30">
        <f t="shared" si="101"/>
        <v>2030.4438018531926</v>
      </c>
      <c r="AC255" s="30">
        <f t="shared" si="101"/>
        <v>1411.2969803464266</v>
      </c>
      <c r="AD255" s="30">
        <f t="shared" si="101"/>
        <v>1868.6891854903474</v>
      </c>
      <c r="AE255" s="30">
        <f t="shared" si="101"/>
        <v>-119.76927435073304</v>
      </c>
      <c r="AF255" s="30">
        <f t="shared" si="101"/>
        <v>-3306.0063327321614</v>
      </c>
      <c r="AG255" s="30">
        <f t="shared" si="101"/>
        <v>848.18684320525028</v>
      </c>
      <c r="AH255" s="30">
        <f t="shared" si="101"/>
        <v>1675.2106763794386</v>
      </c>
      <c r="AI255" s="30">
        <f t="shared" si="101"/>
        <v>6365.7180681749142</v>
      </c>
      <c r="AJ255" s="30">
        <f t="shared" si="101"/>
        <v>-1.055776280688995</v>
      </c>
      <c r="AK255" s="30">
        <f t="shared" si="101"/>
        <v>-1.5840705853648689</v>
      </c>
      <c r="AL255" s="30">
        <f t="shared" si="101"/>
        <v>16.009291334538489</v>
      </c>
      <c r="AM255" s="30">
        <f t="shared" si="101"/>
        <v>-514.3839626662276</v>
      </c>
      <c r="AN255" s="30">
        <f t="shared" si="101"/>
        <v>625.29999030479087</v>
      </c>
      <c r="AO255" s="30">
        <f t="shared" si="101"/>
        <v>1.2280392058752041</v>
      </c>
      <c r="AP255" s="30">
        <f t="shared" si="101"/>
        <v>1.2147952797899124</v>
      </c>
      <c r="AQ255" s="30">
        <f t="shared" si="101"/>
        <v>1.1738647632438952</v>
      </c>
      <c r="AR255" s="30">
        <f t="shared" si="101"/>
        <v>-59.174682594250633</v>
      </c>
      <c r="AS255" s="30">
        <f t="shared" si="101"/>
        <v>0</v>
      </c>
      <c r="AT255" s="30">
        <f t="shared" si="101"/>
        <v>0</v>
      </c>
      <c r="AU255" s="30">
        <f t="shared" si="101"/>
        <v>0</v>
      </c>
      <c r="AV255" s="30">
        <f t="shared" si="101"/>
        <v>0</v>
      </c>
    </row>
    <row r="256" spans="1:50" hidden="1" outlineLevel="1" x14ac:dyDescent="0.25">
      <c r="B256" s="24"/>
      <c r="C256" s="1" t="str">
        <f t="shared" si="102"/>
        <v>Reimbursement to the Grantor</v>
      </c>
      <c r="F256" s="31"/>
      <c r="G256" s="30"/>
      <c r="H256" s="30">
        <f t="shared" si="101"/>
        <v>0</v>
      </c>
      <c r="I256" s="30">
        <f t="shared" si="101"/>
        <v>0</v>
      </c>
      <c r="J256" s="30">
        <f t="shared" si="101"/>
        <v>0</v>
      </c>
      <c r="K256" s="30">
        <f t="shared" si="101"/>
        <v>0</v>
      </c>
      <c r="L256" s="30">
        <f t="shared" si="101"/>
        <v>0</v>
      </c>
      <c r="M256" s="30">
        <f t="shared" si="101"/>
        <v>0</v>
      </c>
      <c r="N256" s="30">
        <f t="shared" si="101"/>
        <v>0</v>
      </c>
      <c r="O256" s="30">
        <f t="shared" si="101"/>
        <v>0</v>
      </c>
      <c r="P256" s="30">
        <f t="shared" si="101"/>
        <v>0</v>
      </c>
      <c r="Q256" s="30">
        <f t="shared" ref="Q256:AV256" si="103">+Q24+Q53+Q82+Q111+Q140+Q169+Q198+Q227</f>
        <v>0</v>
      </c>
      <c r="R256" s="30">
        <f t="shared" si="103"/>
        <v>0</v>
      </c>
      <c r="S256" s="30">
        <f t="shared" si="103"/>
        <v>0</v>
      </c>
      <c r="T256" s="30">
        <f t="shared" si="103"/>
        <v>0</v>
      </c>
      <c r="U256" s="30">
        <f t="shared" si="103"/>
        <v>0</v>
      </c>
      <c r="V256" s="30">
        <f t="shared" si="103"/>
        <v>0</v>
      </c>
      <c r="W256" s="30">
        <f t="shared" si="103"/>
        <v>-3201.8495813913432</v>
      </c>
      <c r="X256" s="30">
        <f t="shared" si="103"/>
        <v>-3201.8495813913432</v>
      </c>
      <c r="Y256" s="30">
        <f t="shared" si="103"/>
        <v>-3201.8495813913432</v>
      </c>
      <c r="Z256" s="30">
        <f t="shared" si="103"/>
        <v>-3201.8495813913432</v>
      </c>
      <c r="AA256" s="30">
        <f t="shared" si="103"/>
        <v>-3201.8495813913432</v>
      </c>
      <c r="AB256" s="30">
        <f t="shared" si="103"/>
        <v>-3201.8495813913432</v>
      </c>
      <c r="AC256" s="30">
        <f t="shared" si="103"/>
        <v>0</v>
      </c>
      <c r="AD256" s="30">
        <f t="shared" si="103"/>
        <v>0</v>
      </c>
      <c r="AE256" s="30">
        <f t="shared" si="103"/>
        <v>0</v>
      </c>
      <c r="AF256" s="30">
        <f t="shared" si="103"/>
        <v>0</v>
      </c>
      <c r="AG256" s="30">
        <f t="shared" si="103"/>
        <v>0</v>
      </c>
      <c r="AH256" s="30">
        <f t="shared" si="103"/>
        <v>0</v>
      </c>
      <c r="AI256" s="30">
        <f t="shared" si="103"/>
        <v>0</v>
      </c>
      <c r="AJ256" s="30">
        <f t="shared" si="103"/>
        <v>0</v>
      </c>
      <c r="AK256" s="30">
        <f t="shared" si="103"/>
        <v>0</v>
      </c>
      <c r="AL256" s="30">
        <f t="shared" si="103"/>
        <v>0</v>
      </c>
      <c r="AM256" s="30">
        <f t="shared" si="103"/>
        <v>0</v>
      </c>
      <c r="AN256" s="30">
        <f t="shared" si="103"/>
        <v>0</v>
      </c>
      <c r="AO256" s="30">
        <f t="shared" si="103"/>
        <v>0</v>
      </c>
      <c r="AP256" s="30">
        <f t="shared" si="103"/>
        <v>0</v>
      </c>
      <c r="AQ256" s="30">
        <f t="shared" si="103"/>
        <v>0</v>
      </c>
      <c r="AR256" s="30">
        <f t="shared" si="103"/>
        <v>0</v>
      </c>
      <c r="AS256" s="30">
        <f t="shared" si="103"/>
        <v>0</v>
      </c>
      <c r="AT256" s="30">
        <f t="shared" si="103"/>
        <v>0</v>
      </c>
      <c r="AU256" s="30">
        <f t="shared" si="103"/>
        <v>0</v>
      </c>
      <c r="AV256" s="30">
        <f t="shared" si="103"/>
        <v>0</v>
      </c>
    </row>
    <row r="257" spans="2:50" hidden="1" outlineLevel="1" x14ac:dyDescent="0.25">
      <c r="B257" s="24"/>
      <c r="C257" s="1" t="str">
        <f t="shared" si="102"/>
        <v>Into / Out Operating Reserve Accounts</v>
      </c>
      <c r="F257" s="31"/>
      <c r="G257" s="32"/>
      <c r="H257" s="32">
        <f t="shared" ref="H257:AV257" si="104">+H25+H54+H83+H112+H141+H170+H199+H228</f>
        <v>0</v>
      </c>
      <c r="I257" s="32">
        <f t="shared" si="104"/>
        <v>0</v>
      </c>
      <c r="J257" s="32">
        <f t="shared" si="104"/>
        <v>0</v>
      </c>
      <c r="K257" s="32">
        <f t="shared" si="104"/>
        <v>0</v>
      </c>
      <c r="L257" s="32">
        <f t="shared" si="104"/>
        <v>0</v>
      </c>
      <c r="M257" s="32">
        <f t="shared" si="104"/>
        <v>0</v>
      </c>
      <c r="N257" s="32">
        <f t="shared" si="104"/>
        <v>0</v>
      </c>
      <c r="O257" s="32">
        <f t="shared" si="104"/>
        <v>0</v>
      </c>
      <c r="P257" s="32">
        <f t="shared" si="104"/>
        <v>0</v>
      </c>
      <c r="Q257" s="32">
        <f t="shared" si="104"/>
        <v>0</v>
      </c>
      <c r="R257" s="32">
        <f t="shared" si="104"/>
        <v>0</v>
      </c>
      <c r="S257" s="32">
        <f t="shared" si="104"/>
        <v>0</v>
      </c>
      <c r="T257" s="32">
        <f t="shared" si="104"/>
        <v>0</v>
      </c>
      <c r="U257" s="32">
        <f t="shared" si="104"/>
        <v>0</v>
      </c>
      <c r="V257" s="32">
        <f t="shared" si="104"/>
        <v>0</v>
      </c>
      <c r="W257" s="32">
        <f t="shared" si="104"/>
        <v>0</v>
      </c>
      <c r="X257" s="32">
        <f t="shared" si="104"/>
        <v>0</v>
      </c>
      <c r="Y257" s="32">
        <f t="shared" si="104"/>
        <v>0</v>
      </c>
      <c r="Z257" s="32">
        <f t="shared" si="104"/>
        <v>0</v>
      </c>
      <c r="AA257" s="32">
        <f t="shared" si="104"/>
        <v>0</v>
      </c>
      <c r="AB257" s="32">
        <f t="shared" si="104"/>
        <v>0</v>
      </c>
      <c r="AC257" s="32">
        <f t="shared" si="104"/>
        <v>0</v>
      </c>
      <c r="AD257" s="32">
        <f t="shared" si="104"/>
        <v>0</v>
      </c>
      <c r="AE257" s="32">
        <f t="shared" si="104"/>
        <v>0</v>
      </c>
      <c r="AF257" s="32">
        <f t="shared" si="104"/>
        <v>0</v>
      </c>
      <c r="AG257" s="32">
        <f t="shared" si="104"/>
        <v>0</v>
      </c>
      <c r="AH257" s="32">
        <f t="shared" si="104"/>
        <v>0</v>
      </c>
      <c r="AI257" s="32">
        <f t="shared" si="104"/>
        <v>0</v>
      </c>
      <c r="AJ257" s="32">
        <f t="shared" si="104"/>
        <v>0</v>
      </c>
      <c r="AK257" s="32">
        <f t="shared" si="104"/>
        <v>0</v>
      </c>
      <c r="AL257" s="32">
        <f t="shared" si="104"/>
        <v>0</v>
      </c>
      <c r="AM257" s="32">
        <f t="shared" si="104"/>
        <v>0</v>
      </c>
      <c r="AN257" s="32">
        <f t="shared" si="104"/>
        <v>0</v>
      </c>
      <c r="AO257" s="32">
        <f t="shared" si="104"/>
        <v>0</v>
      </c>
      <c r="AP257" s="32">
        <f t="shared" si="104"/>
        <v>0</v>
      </c>
      <c r="AQ257" s="32">
        <f t="shared" si="104"/>
        <v>0</v>
      </c>
      <c r="AR257" s="32">
        <f t="shared" si="104"/>
        <v>0</v>
      </c>
      <c r="AS257" s="32">
        <f t="shared" si="104"/>
        <v>0</v>
      </c>
      <c r="AT257" s="32">
        <f t="shared" si="104"/>
        <v>0</v>
      </c>
      <c r="AU257" s="32">
        <f t="shared" si="104"/>
        <v>0</v>
      </c>
      <c r="AV257" s="32">
        <f t="shared" si="104"/>
        <v>0</v>
      </c>
    </row>
    <row r="258" spans="2:50" hidden="1" outlineLevel="1" x14ac:dyDescent="0.25">
      <c r="B258" s="24"/>
      <c r="C258" s="46" t="str">
        <f t="shared" si="102"/>
        <v>Operating Cash Flow</v>
      </c>
      <c r="E258" s="33"/>
      <c r="F258" s="33"/>
      <c r="G258" s="34"/>
      <c r="H258" s="34">
        <f t="shared" ref="H258:AV258" si="105">SUM(H250:H257)</f>
        <v>-704999.41899083357</v>
      </c>
      <c r="I258" s="34">
        <f t="shared" si="105"/>
        <v>-87953.993273074258</v>
      </c>
      <c r="J258" s="34">
        <f t="shared" si="105"/>
        <v>358262.71740536334</v>
      </c>
      <c r="K258" s="34">
        <f t="shared" si="105"/>
        <v>636582.35553482629</v>
      </c>
      <c r="L258" s="34">
        <f t="shared" si="105"/>
        <v>491355.54993781674</v>
      </c>
      <c r="M258" s="34">
        <f t="shared" si="105"/>
        <v>498574.9345009508</v>
      </c>
      <c r="N258" s="34">
        <f t="shared" si="105"/>
        <v>592847.72982150852</v>
      </c>
      <c r="O258" s="34">
        <f t="shared" si="105"/>
        <v>690920.34608822316</v>
      </c>
      <c r="P258" s="34">
        <f t="shared" si="105"/>
        <v>724343.41729321925</v>
      </c>
      <c r="Q258" s="34">
        <f t="shared" si="105"/>
        <v>786643.18280529696</v>
      </c>
      <c r="R258" s="34">
        <f t="shared" si="105"/>
        <v>764796.78866851062</v>
      </c>
      <c r="S258" s="34">
        <f t="shared" si="105"/>
        <v>776889.08489980479</v>
      </c>
      <c r="T258" s="34">
        <f t="shared" si="105"/>
        <v>785802.74230392976</v>
      </c>
      <c r="U258" s="34">
        <f t="shared" si="105"/>
        <v>834589.88901174464</v>
      </c>
      <c r="V258" s="34">
        <f t="shared" si="105"/>
        <v>840795.50014302984</v>
      </c>
      <c r="W258" s="34">
        <f t="shared" si="105"/>
        <v>773677.53118698369</v>
      </c>
      <c r="X258" s="34">
        <f t="shared" si="105"/>
        <v>764966.53778231319</v>
      </c>
      <c r="Y258" s="34">
        <f t="shared" si="105"/>
        <v>788232.51576708711</v>
      </c>
      <c r="Z258" s="34">
        <f t="shared" si="105"/>
        <v>676933.8627718729</v>
      </c>
      <c r="AA258" s="34">
        <f t="shared" si="105"/>
        <v>723526.91375275294</v>
      </c>
      <c r="AB258" s="34">
        <f t="shared" si="105"/>
        <v>752171.07962863345</v>
      </c>
      <c r="AC258" s="34">
        <f t="shared" si="105"/>
        <v>779811.82437885657</v>
      </c>
      <c r="AD258" s="34">
        <f t="shared" si="105"/>
        <v>615892.26994920708</v>
      </c>
      <c r="AE258" s="34">
        <f t="shared" si="105"/>
        <v>528514.54958669422</v>
      </c>
      <c r="AF258" s="34">
        <f t="shared" si="105"/>
        <v>688415.27754511184</v>
      </c>
      <c r="AG258" s="34">
        <f t="shared" si="105"/>
        <v>410544.64872358885</v>
      </c>
      <c r="AH258" s="34">
        <f t="shared" si="105"/>
        <v>371724.27495802793</v>
      </c>
      <c r="AI258" s="34">
        <f t="shared" si="105"/>
        <v>304887.51520722988</v>
      </c>
      <c r="AJ258" s="34">
        <f t="shared" si="105"/>
        <v>292278.78207243601</v>
      </c>
      <c r="AK258" s="34">
        <f t="shared" si="105"/>
        <v>301607.0095562645</v>
      </c>
      <c r="AL258" s="34">
        <f t="shared" si="105"/>
        <v>326148.62474996358</v>
      </c>
      <c r="AM258" s="34">
        <f t="shared" si="105"/>
        <v>226793.2480701145</v>
      </c>
      <c r="AN258" s="34">
        <f t="shared" si="105"/>
        <v>164453.90151914881</v>
      </c>
      <c r="AO258" s="34">
        <f t="shared" si="105"/>
        <v>167077.08143727615</v>
      </c>
      <c r="AP258" s="34">
        <f t="shared" si="105"/>
        <v>172091.61641971776</v>
      </c>
      <c r="AQ258" s="34">
        <f t="shared" si="105"/>
        <v>175135.71018338617</v>
      </c>
      <c r="AR258" s="34">
        <f t="shared" si="105"/>
        <v>178314.53822612824</v>
      </c>
      <c r="AS258" s="34">
        <f t="shared" si="105"/>
        <v>180461.68833371659</v>
      </c>
      <c r="AT258" s="34">
        <f t="shared" si="105"/>
        <v>183658.94112846942</v>
      </c>
      <c r="AU258" s="34">
        <f t="shared" si="105"/>
        <v>186918.73849099345</v>
      </c>
      <c r="AV258" s="34">
        <f t="shared" si="105"/>
        <v>92816.443478833928</v>
      </c>
    </row>
    <row r="259" spans="2:50" hidden="1" outlineLevel="1" x14ac:dyDescent="0.25">
      <c r="B259" s="24"/>
      <c r="C259" s="29" t="str">
        <f t="shared" si="102"/>
        <v>Taxes</v>
      </c>
      <c r="D259" s="29"/>
      <c r="E259" s="29"/>
      <c r="F259" s="17"/>
      <c r="G259" s="32"/>
      <c r="H259" s="32">
        <f t="shared" ref="H259:AV259" si="106">+H27+H56+H85+H114+H143+H172+H201+H230</f>
        <v>-17621.438274729666</v>
      </c>
      <c r="I259" s="32">
        <f t="shared" si="106"/>
        <v>-15941.842225349388</v>
      </c>
      <c r="J259" s="32">
        <f t="shared" si="106"/>
        <v>-26035.220809070899</v>
      </c>
      <c r="K259" s="32">
        <f t="shared" si="106"/>
        <v>-31199.145166865212</v>
      </c>
      <c r="L259" s="32">
        <f t="shared" si="106"/>
        <v>-48865.390957418371</v>
      </c>
      <c r="M259" s="32">
        <f t="shared" si="106"/>
        <v>-37695.365875777439</v>
      </c>
      <c r="N259" s="32">
        <f t="shared" si="106"/>
        <v>-39505.47867921758</v>
      </c>
      <c r="O259" s="32">
        <f t="shared" si="106"/>
        <v>-45656.299917243545</v>
      </c>
      <c r="P259" s="32">
        <f t="shared" si="106"/>
        <v>-54577.828798131537</v>
      </c>
      <c r="Q259" s="32">
        <f t="shared" si="106"/>
        <v>-93478.394282510009</v>
      </c>
      <c r="R259" s="32">
        <f t="shared" si="106"/>
        <v>-61968.983333666321</v>
      </c>
      <c r="S259" s="32">
        <f t="shared" si="106"/>
        <v>-69112.385958408573</v>
      </c>
      <c r="T259" s="32">
        <f t="shared" si="106"/>
        <v>-98805.619254348654</v>
      </c>
      <c r="U259" s="32">
        <f t="shared" si="106"/>
        <v>-103945.84893784038</v>
      </c>
      <c r="V259" s="32">
        <f t="shared" si="106"/>
        <v>-162360.98179485911</v>
      </c>
      <c r="W259" s="32">
        <f t="shared" si="106"/>
        <v>-119441.96293726419</v>
      </c>
      <c r="X259" s="32">
        <f t="shared" si="106"/>
        <v>-147655.42345655034</v>
      </c>
      <c r="Y259" s="32">
        <f t="shared" si="106"/>
        <v>-149756.1545221486</v>
      </c>
      <c r="Z259" s="32">
        <f t="shared" si="106"/>
        <v>-111143.16275786282</v>
      </c>
      <c r="AA259" s="32">
        <f t="shared" si="106"/>
        <v>-131971.07965693754</v>
      </c>
      <c r="AB259" s="32">
        <f t="shared" si="106"/>
        <v>-146878.42407346319</v>
      </c>
      <c r="AC259" s="32">
        <f t="shared" si="106"/>
        <v>-135500.57647268512</v>
      </c>
      <c r="AD259" s="32">
        <f t="shared" si="106"/>
        <v>-124140.37313976421</v>
      </c>
      <c r="AE259" s="32">
        <f t="shared" si="106"/>
        <v>-105964.92494306521</v>
      </c>
      <c r="AF259" s="32">
        <f t="shared" si="106"/>
        <v>-167175.26437050986</v>
      </c>
      <c r="AG259" s="32">
        <f t="shared" si="106"/>
        <v>-93473.569744574081</v>
      </c>
      <c r="AH259" s="32">
        <f t="shared" si="106"/>
        <v>-82593.066806964474</v>
      </c>
      <c r="AI259" s="32">
        <f t="shared" si="106"/>
        <v>-66863.385285593366</v>
      </c>
      <c r="AJ259" s="32">
        <f t="shared" si="106"/>
        <v>-70512.635711086245</v>
      </c>
      <c r="AK259" s="32">
        <f t="shared" si="106"/>
        <v>-68441.363891870569</v>
      </c>
      <c r="AL259" s="32">
        <f t="shared" si="106"/>
        <v>-71592.383691681724</v>
      </c>
      <c r="AM259" s="32">
        <f t="shared" si="106"/>
        <v>-74884.569707141345</v>
      </c>
      <c r="AN259" s="32">
        <f t="shared" si="106"/>
        <v>-55052.590668320059</v>
      </c>
      <c r="AO259" s="32">
        <f t="shared" si="106"/>
        <v>-40506.168400441515</v>
      </c>
      <c r="AP259" s="32">
        <f t="shared" si="106"/>
        <v>-41035.407076718337</v>
      </c>
      <c r="AQ259" s="32">
        <f t="shared" si="106"/>
        <v>-41657.660541757796</v>
      </c>
      <c r="AR259" s="32">
        <f t="shared" si="106"/>
        <v>-42026.493614567706</v>
      </c>
      <c r="AS259" s="32">
        <f t="shared" si="106"/>
        <v>-42161.171531488399</v>
      </c>
      <c r="AT259" s="32">
        <f t="shared" si="106"/>
        <v>-42576.729926488908</v>
      </c>
      <c r="AU259" s="32">
        <f t="shared" si="106"/>
        <v>-42591.989380257546</v>
      </c>
      <c r="AV259" s="32">
        <f t="shared" si="106"/>
        <v>-16522.370165378397</v>
      </c>
    </row>
    <row r="260" spans="2:50" hidden="1" outlineLevel="1" x14ac:dyDescent="0.25">
      <c r="B260" s="24"/>
      <c r="C260" s="29" t="str">
        <f t="shared" si="102"/>
        <v>Operating Cash Flow After Tax</v>
      </c>
      <c r="D260" s="29"/>
      <c r="E260" s="29"/>
      <c r="F260" s="17"/>
      <c r="G260" s="34"/>
      <c r="H260" s="34">
        <f t="shared" ref="H260:AV260" si="107">SUM(H258:H259)</f>
        <v>-722620.85726556322</v>
      </c>
      <c r="I260" s="34">
        <f t="shared" si="107"/>
        <v>-103895.83549842365</v>
      </c>
      <c r="J260" s="34">
        <f t="shared" si="107"/>
        <v>332227.49659629242</v>
      </c>
      <c r="K260" s="34">
        <f t="shared" si="107"/>
        <v>605383.21036796109</v>
      </c>
      <c r="L260" s="34">
        <f t="shared" si="107"/>
        <v>442490.15898039838</v>
      </c>
      <c r="M260" s="34">
        <f t="shared" si="107"/>
        <v>460879.56862517336</v>
      </c>
      <c r="N260" s="34">
        <f t="shared" si="107"/>
        <v>553342.25114229089</v>
      </c>
      <c r="O260" s="34">
        <f t="shared" si="107"/>
        <v>645264.04617097962</v>
      </c>
      <c r="P260" s="34">
        <f t="shared" si="107"/>
        <v>669765.58849508769</v>
      </c>
      <c r="Q260" s="34">
        <f t="shared" si="107"/>
        <v>693164.78852278693</v>
      </c>
      <c r="R260" s="34">
        <f t="shared" si="107"/>
        <v>702827.80533484428</v>
      </c>
      <c r="S260" s="34">
        <f t="shared" si="107"/>
        <v>707776.6989413962</v>
      </c>
      <c r="T260" s="34">
        <f t="shared" si="107"/>
        <v>686997.12304958107</v>
      </c>
      <c r="U260" s="34">
        <f t="shared" si="107"/>
        <v>730644.04007390421</v>
      </c>
      <c r="V260" s="34">
        <f t="shared" si="107"/>
        <v>678434.51834817068</v>
      </c>
      <c r="W260" s="34">
        <f t="shared" si="107"/>
        <v>654235.56824971945</v>
      </c>
      <c r="X260" s="34">
        <f t="shared" si="107"/>
        <v>617311.11432576284</v>
      </c>
      <c r="Y260" s="34">
        <f t="shared" si="107"/>
        <v>638476.36124493857</v>
      </c>
      <c r="Z260" s="34">
        <f t="shared" si="107"/>
        <v>565790.70001401007</v>
      </c>
      <c r="AA260" s="34">
        <f t="shared" si="107"/>
        <v>591555.83409581543</v>
      </c>
      <c r="AB260" s="34">
        <f t="shared" si="107"/>
        <v>605292.65555517026</v>
      </c>
      <c r="AC260" s="34">
        <f t="shared" si="107"/>
        <v>644311.24790617148</v>
      </c>
      <c r="AD260" s="34">
        <f t="shared" si="107"/>
        <v>491751.8968094429</v>
      </c>
      <c r="AE260" s="34">
        <f t="shared" si="107"/>
        <v>422549.62464362901</v>
      </c>
      <c r="AF260" s="34">
        <f t="shared" si="107"/>
        <v>521240.01317460195</v>
      </c>
      <c r="AG260" s="34">
        <f t="shared" si="107"/>
        <v>317071.07897901477</v>
      </c>
      <c r="AH260" s="34">
        <f t="shared" si="107"/>
        <v>289131.20815106347</v>
      </c>
      <c r="AI260" s="34">
        <f t="shared" si="107"/>
        <v>238024.12992163652</v>
      </c>
      <c r="AJ260" s="34">
        <f t="shared" si="107"/>
        <v>221766.14636134976</v>
      </c>
      <c r="AK260" s="34">
        <f t="shared" si="107"/>
        <v>233165.64566439393</v>
      </c>
      <c r="AL260" s="34">
        <f t="shared" si="107"/>
        <v>254556.24105828186</v>
      </c>
      <c r="AM260" s="34">
        <f t="shared" si="107"/>
        <v>151908.67836297315</v>
      </c>
      <c r="AN260" s="34">
        <f t="shared" si="107"/>
        <v>109401.31085082876</v>
      </c>
      <c r="AO260" s="34">
        <f t="shared" si="107"/>
        <v>126570.91303683464</v>
      </c>
      <c r="AP260" s="34">
        <f t="shared" si="107"/>
        <v>131056.20934299941</v>
      </c>
      <c r="AQ260" s="34">
        <f t="shared" si="107"/>
        <v>133478.04964162837</v>
      </c>
      <c r="AR260" s="34">
        <f t="shared" si="107"/>
        <v>136288.04461156053</v>
      </c>
      <c r="AS260" s="34">
        <f t="shared" si="107"/>
        <v>138300.5168022282</v>
      </c>
      <c r="AT260" s="34">
        <f t="shared" si="107"/>
        <v>141082.21120198051</v>
      </c>
      <c r="AU260" s="34">
        <f t="shared" si="107"/>
        <v>144326.74911073589</v>
      </c>
      <c r="AV260" s="34">
        <f t="shared" si="107"/>
        <v>76294.073313455534</v>
      </c>
    </row>
    <row r="261" spans="2:50" hidden="1" outlineLevel="1" x14ac:dyDescent="0.25">
      <c r="B261" s="24"/>
      <c r="C261" s="29" t="str">
        <f t="shared" si="102"/>
        <v>Debts - Drawdowns</v>
      </c>
      <c r="D261" s="29"/>
      <c r="E261" s="29"/>
      <c r="F261" s="17"/>
      <c r="G261" s="32"/>
      <c r="H261" s="32">
        <f>+H29+H58+H87+H116+H145+H174+H203+H232</f>
        <v>1181572.9749807268</v>
      </c>
      <c r="I261" s="32">
        <f t="shared" ref="I261:AV261" si="108">+I29+I58+I87+I116+I145+I174+I203+I232</f>
        <v>1061427.6577250273</v>
      </c>
      <c r="J261" s="32">
        <f t="shared" si="108"/>
        <v>867900.07300228137</v>
      </c>
      <c r="K261" s="32">
        <f t="shared" si="108"/>
        <v>24104.760961491553</v>
      </c>
      <c r="L261" s="32">
        <f t="shared" si="108"/>
        <v>867834.78526912851</v>
      </c>
      <c r="M261" s="32">
        <f t="shared" si="108"/>
        <v>151888.55863339946</v>
      </c>
      <c r="N261" s="32">
        <f t="shared" si="108"/>
        <v>388367.84480867296</v>
      </c>
      <c r="O261" s="32">
        <f t="shared" si="108"/>
        <v>20108.462314604367</v>
      </c>
      <c r="P261" s="32">
        <f t="shared" si="108"/>
        <v>0</v>
      </c>
      <c r="Q261" s="32">
        <f t="shared" si="108"/>
        <v>0</v>
      </c>
      <c r="R261" s="32">
        <f t="shared" si="108"/>
        <v>0</v>
      </c>
      <c r="S261" s="32">
        <f t="shared" si="108"/>
        <v>0</v>
      </c>
      <c r="T261" s="32">
        <f t="shared" si="108"/>
        <v>0</v>
      </c>
      <c r="U261" s="32">
        <f t="shared" si="108"/>
        <v>0</v>
      </c>
      <c r="V261" s="32">
        <f t="shared" si="108"/>
        <v>0</v>
      </c>
      <c r="W261" s="32">
        <f t="shared" si="108"/>
        <v>0</v>
      </c>
      <c r="X261" s="32">
        <f t="shared" si="108"/>
        <v>0</v>
      </c>
      <c r="Y261" s="32">
        <f t="shared" si="108"/>
        <v>0</v>
      </c>
      <c r="Z261" s="32">
        <f t="shared" si="108"/>
        <v>0</v>
      </c>
      <c r="AA261" s="32">
        <f t="shared" si="108"/>
        <v>0</v>
      </c>
      <c r="AB261" s="32">
        <f t="shared" si="108"/>
        <v>0</v>
      </c>
      <c r="AC261" s="32">
        <f t="shared" si="108"/>
        <v>0</v>
      </c>
      <c r="AD261" s="32">
        <f t="shared" si="108"/>
        <v>0</v>
      </c>
      <c r="AE261" s="32">
        <f t="shared" si="108"/>
        <v>0</v>
      </c>
      <c r="AF261" s="32">
        <f t="shared" si="108"/>
        <v>0</v>
      </c>
      <c r="AG261" s="32">
        <f t="shared" si="108"/>
        <v>0</v>
      </c>
      <c r="AH261" s="32">
        <f t="shared" si="108"/>
        <v>0</v>
      </c>
      <c r="AI261" s="32">
        <f t="shared" si="108"/>
        <v>0</v>
      </c>
      <c r="AJ261" s="32">
        <f t="shared" si="108"/>
        <v>0</v>
      </c>
      <c r="AK261" s="32">
        <f t="shared" si="108"/>
        <v>0</v>
      </c>
      <c r="AL261" s="32">
        <f t="shared" si="108"/>
        <v>0</v>
      </c>
      <c r="AM261" s="32">
        <f t="shared" si="108"/>
        <v>0</v>
      </c>
      <c r="AN261" s="32">
        <f t="shared" si="108"/>
        <v>0</v>
      </c>
      <c r="AO261" s="32">
        <f t="shared" si="108"/>
        <v>0</v>
      </c>
      <c r="AP261" s="32">
        <f t="shared" si="108"/>
        <v>0</v>
      </c>
      <c r="AQ261" s="32">
        <f t="shared" si="108"/>
        <v>0</v>
      </c>
      <c r="AR261" s="32">
        <f t="shared" si="108"/>
        <v>0</v>
      </c>
      <c r="AS261" s="32">
        <f t="shared" si="108"/>
        <v>0</v>
      </c>
      <c r="AT261" s="32">
        <f t="shared" si="108"/>
        <v>0</v>
      </c>
      <c r="AU261" s="32">
        <f t="shared" si="108"/>
        <v>0</v>
      </c>
      <c r="AV261" s="32">
        <f t="shared" si="108"/>
        <v>0</v>
      </c>
    </row>
    <row r="262" spans="2:50" hidden="1" outlineLevel="1" x14ac:dyDescent="0.25">
      <c r="B262" s="24"/>
      <c r="C262" s="29" t="str">
        <f t="shared" si="102"/>
        <v>Debts - Interests &amp; Fees</v>
      </c>
      <c r="D262" s="29"/>
      <c r="E262" s="29"/>
      <c r="F262" s="17"/>
      <c r="G262" s="32"/>
      <c r="H262" s="32">
        <f t="shared" ref="H262:AV264" si="109">+H30+H59+H88+H117+H146+H175+H204+H233</f>
        <v>-201709.0448210841</v>
      </c>
      <c r="I262" s="32">
        <f t="shared" si="109"/>
        <v>-229864.71614373848</v>
      </c>
      <c r="J262" s="32">
        <f t="shared" si="109"/>
        <v>-227920.37280368764</v>
      </c>
      <c r="K262" s="32">
        <f t="shared" si="109"/>
        <v>-246667.54459347733</v>
      </c>
      <c r="L262" s="32">
        <f t="shared" si="109"/>
        <v>-269163.02941974939</v>
      </c>
      <c r="M262" s="32">
        <f t="shared" si="109"/>
        <v>-247544.91722097778</v>
      </c>
      <c r="N262" s="32">
        <f t="shared" si="109"/>
        <v>-247704.57034529489</v>
      </c>
      <c r="O262" s="32">
        <f t="shared" si="109"/>
        <v>-232728.97667869547</v>
      </c>
      <c r="P262" s="32">
        <f t="shared" si="109"/>
        <v>-220661.81034456092</v>
      </c>
      <c r="Q262" s="32">
        <f t="shared" si="109"/>
        <v>-210372.01228832096</v>
      </c>
      <c r="R262" s="32">
        <f t="shared" si="109"/>
        <v>-196638.8983372181</v>
      </c>
      <c r="S262" s="32">
        <f t="shared" si="109"/>
        <v>-182303.34392954002</v>
      </c>
      <c r="T262" s="32">
        <f t="shared" si="109"/>
        <v>-169839.1419055649</v>
      </c>
      <c r="U262" s="32">
        <f t="shared" si="109"/>
        <v>-159860.59950967817</v>
      </c>
      <c r="V262" s="32">
        <f t="shared" si="109"/>
        <v>-142361.89561497851</v>
      </c>
      <c r="W262" s="32">
        <f t="shared" si="109"/>
        <v>-122590.0929534873</v>
      </c>
      <c r="X262" s="32">
        <f t="shared" si="109"/>
        <v>-105659.73210181622</v>
      </c>
      <c r="Y262" s="32">
        <f t="shared" si="109"/>
        <v>-87950.555061291394</v>
      </c>
      <c r="Z262" s="32">
        <f t="shared" si="109"/>
        <v>-72307.388887892448</v>
      </c>
      <c r="AA262" s="32">
        <f t="shared" si="109"/>
        <v>-55376.934205574078</v>
      </c>
      <c r="AB262" s="32">
        <f t="shared" si="109"/>
        <v>-40568.795671582418</v>
      </c>
      <c r="AC262" s="32">
        <f t="shared" si="109"/>
        <v>-34160.317987945884</v>
      </c>
      <c r="AD262" s="32">
        <f t="shared" si="109"/>
        <v>-27840.381292121663</v>
      </c>
      <c r="AE262" s="32">
        <f t="shared" si="109"/>
        <v>-22976.050362479196</v>
      </c>
      <c r="AF262" s="32">
        <f t="shared" si="109"/>
        <v>-16524.423683880097</v>
      </c>
      <c r="AG262" s="32">
        <f t="shared" si="109"/>
        <v>-13428.864623695577</v>
      </c>
      <c r="AH262" s="32">
        <f t="shared" si="109"/>
        <v>-9034.2404887250013</v>
      </c>
      <c r="AI262" s="32">
        <f t="shared" si="109"/>
        <v>-3854.3334690861948</v>
      </c>
      <c r="AJ262" s="32">
        <f t="shared" si="109"/>
        <v>-306.18042193657607</v>
      </c>
      <c r="AK262" s="32">
        <f t="shared" si="109"/>
        <v>1546.2616348501151</v>
      </c>
      <c r="AL262" s="32">
        <f t="shared" si="109"/>
        <v>1222.3219471548991</v>
      </c>
      <c r="AM262" s="32">
        <f t="shared" si="109"/>
        <v>725.02068333354441</v>
      </c>
      <c r="AN262" s="32">
        <f t="shared" si="109"/>
        <v>743.50072864413198</v>
      </c>
      <c r="AO262" s="32">
        <f t="shared" si="109"/>
        <v>0</v>
      </c>
      <c r="AP262" s="32">
        <f t="shared" si="109"/>
        <v>0</v>
      </c>
      <c r="AQ262" s="32">
        <f t="shared" si="109"/>
        <v>0</v>
      </c>
      <c r="AR262" s="32">
        <f t="shared" si="109"/>
        <v>0</v>
      </c>
      <c r="AS262" s="32">
        <f t="shared" si="109"/>
        <v>0</v>
      </c>
      <c r="AT262" s="32">
        <f t="shared" si="109"/>
        <v>0</v>
      </c>
      <c r="AU262" s="32">
        <f t="shared" si="109"/>
        <v>0</v>
      </c>
      <c r="AV262" s="32">
        <f t="shared" si="109"/>
        <v>0</v>
      </c>
    </row>
    <row r="263" spans="2:50" hidden="1" outlineLevel="1" x14ac:dyDescent="0.25">
      <c r="B263" s="24"/>
      <c r="C263" s="29" t="str">
        <f t="shared" si="102"/>
        <v>Debts - Repayment</v>
      </c>
      <c r="D263" s="29"/>
      <c r="E263" s="29"/>
      <c r="F263" s="17"/>
      <c r="G263" s="32"/>
      <c r="H263" s="32">
        <f t="shared" si="109"/>
        <v>-274120.4410381713</v>
      </c>
      <c r="I263" s="32">
        <f t="shared" si="109"/>
        <v>-599428.01252627606</v>
      </c>
      <c r="J263" s="32">
        <f t="shared" si="109"/>
        <v>-681357.95020313596</v>
      </c>
      <c r="K263" s="32">
        <f t="shared" si="109"/>
        <v>-161630.40933262475</v>
      </c>
      <c r="L263" s="32">
        <f t="shared" si="109"/>
        <v>-623219.71083126101</v>
      </c>
      <c r="M263" s="32">
        <f t="shared" si="109"/>
        <v>-215460.69228450317</v>
      </c>
      <c r="N263" s="32">
        <f t="shared" si="109"/>
        <v>-504234.72165968508</v>
      </c>
      <c r="O263" s="32">
        <f t="shared" si="109"/>
        <v>-265280.94654853793</v>
      </c>
      <c r="P263" s="32">
        <f t="shared" si="109"/>
        <v>-280784.96722928435</v>
      </c>
      <c r="Q263" s="32">
        <f t="shared" si="109"/>
        <v>-304145.41358707548</v>
      </c>
      <c r="R263" s="32">
        <f t="shared" si="109"/>
        <v>-319962.40933944017</v>
      </c>
      <c r="S263" s="32">
        <f t="shared" si="109"/>
        <v>-326402.78938265383</v>
      </c>
      <c r="T263" s="32">
        <f t="shared" si="109"/>
        <v>-285542.44761311449</v>
      </c>
      <c r="U263" s="32">
        <f t="shared" si="109"/>
        <v>-301957.72290553048</v>
      </c>
      <c r="V263" s="32">
        <f t="shared" si="109"/>
        <v>-313357.67127520603</v>
      </c>
      <c r="W263" s="32">
        <f t="shared" si="109"/>
        <v>-309064.39745873219</v>
      </c>
      <c r="X263" s="32">
        <f t="shared" si="109"/>
        <v>-274918.5559793369</v>
      </c>
      <c r="Y263" s="32">
        <f t="shared" si="109"/>
        <v>-304101.6023396469</v>
      </c>
      <c r="Z263" s="32">
        <f t="shared" si="109"/>
        <v>-274291.1607583515</v>
      </c>
      <c r="AA263" s="32">
        <f t="shared" si="109"/>
        <v>-296898.97366384359</v>
      </c>
      <c r="AB263" s="32">
        <f t="shared" si="109"/>
        <v>-257932.17435159275</v>
      </c>
      <c r="AC263" s="32">
        <f t="shared" si="109"/>
        <v>-170098.29036148504</v>
      </c>
      <c r="AD263" s="32">
        <f t="shared" si="109"/>
        <v>-132445.83918043555</v>
      </c>
      <c r="AE263" s="32">
        <f t="shared" si="109"/>
        <v>-163579.13239243178</v>
      </c>
      <c r="AF263" s="32">
        <f t="shared" si="109"/>
        <v>-124980.19129665032</v>
      </c>
      <c r="AG263" s="32">
        <f t="shared" si="109"/>
        <v>-123607.90880286957</v>
      </c>
      <c r="AH263" s="32">
        <f t="shared" si="109"/>
        <v>-125749.81925854883</v>
      </c>
      <c r="AI263" s="32">
        <f t="shared" si="109"/>
        <v>-105906.908896508</v>
      </c>
      <c r="AJ263" s="32">
        <f t="shared" si="109"/>
        <v>-84200.321623642914</v>
      </c>
      <c r="AK263" s="32">
        <f t="shared" si="109"/>
        <v>-62574.595619928536</v>
      </c>
      <c r="AL263" s="32">
        <f t="shared" si="109"/>
        <v>0</v>
      </c>
      <c r="AM263" s="32">
        <f t="shared" si="109"/>
        <v>0</v>
      </c>
      <c r="AN263" s="32">
        <f t="shared" si="109"/>
        <v>0</v>
      </c>
      <c r="AO263" s="32">
        <f t="shared" si="109"/>
        <v>0</v>
      </c>
      <c r="AP263" s="32">
        <f t="shared" si="109"/>
        <v>0</v>
      </c>
      <c r="AQ263" s="32">
        <f t="shared" si="109"/>
        <v>0</v>
      </c>
      <c r="AR263" s="32">
        <f t="shared" si="109"/>
        <v>0</v>
      </c>
      <c r="AS263" s="32">
        <f t="shared" si="109"/>
        <v>0</v>
      </c>
      <c r="AT263" s="32">
        <f t="shared" si="109"/>
        <v>0</v>
      </c>
      <c r="AU263" s="32">
        <f t="shared" si="109"/>
        <v>0</v>
      </c>
      <c r="AV263" s="32">
        <f t="shared" si="109"/>
        <v>0</v>
      </c>
    </row>
    <row r="264" spans="2:50" hidden="1" outlineLevel="1" x14ac:dyDescent="0.25">
      <c r="B264" s="24"/>
      <c r="C264" s="29" t="str">
        <f t="shared" si="102"/>
        <v>Into / Out DSRA</v>
      </c>
      <c r="D264" s="29"/>
      <c r="E264" s="29"/>
      <c r="F264" s="17"/>
      <c r="G264" s="32"/>
      <c r="H264" s="32">
        <f t="shared" si="109"/>
        <v>-7125.7470276339109</v>
      </c>
      <c r="I264" s="32">
        <f t="shared" si="109"/>
        <v>-71334.320374669565</v>
      </c>
      <c r="J264" s="32">
        <f t="shared" si="109"/>
        <v>-124436.41491672627</v>
      </c>
      <c r="K264" s="32">
        <f t="shared" si="109"/>
        <v>8468.6048101667675</v>
      </c>
      <c r="L264" s="32">
        <f t="shared" si="109"/>
        <v>-26922.623151617165</v>
      </c>
      <c r="M264" s="32">
        <f t="shared" si="109"/>
        <v>-7085.5380832080837</v>
      </c>
      <c r="N264" s="32">
        <f t="shared" si="109"/>
        <v>-35705.854475102991</v>
      </c>
      <c r="O264" s="32">
        <f t="shared" si="109"/>
        <v>-20414.446816618074</v>
      </c>
      <c r="P264" s="32">
        <f t="shared" si="109"/>
        <v>12416.957781334817</v>
      </c>
      <c r="Q264" s="32">
        <f t="shared" si="109"/>
        <v>-8820.2265426449303</v>
      </c>
      <c r="R264" s="32">
        <f t="shared" si="109"/>
        <v>-18332.824431602057</v>
      </c>
      <c r="S264" s="32">
        <f t="shared" si="109"/>
        <v>28543.934927189061</v>
      </c>
      <c r="T264" s="32">
        <f t="shared" si="109"/>
        <v>26034.92973902258</v>
      </c>
      <c r="U264" s="32">
        <f t="shared" si="109"/>
        <v>-21608.63874436789</v>
      </c>
      <c r="V264" s="32">
        <f t="shared" si="109"/>
        <v>-15989.607760859099</v>
      </c>
      <c r="W264" s="32">
        <f t="shared" si="109"/>
        <v>22073.705337715553</v>
      </c>
      <c r="X264" s="32">
        <f t="shared" si="109"/>
        <v>-12965.783407647446</v>
      </c>
      <c r="Y264" s="32">
        <f t="shared" si="109"/>
        <v>41082.12104676856</v>
      </c>
      <c r="Z264" s="32">
        <f t="shared" si="109"/>
        <v>11138.076713106384</v>
      </c>
      <c r="AA264" s="32">
        <f t="shared" si="109"/>
        <v>54976.236657586822</v>
      </c>
      <c r="AB264" s="32">
        <f t="shared" si="109"/>
        <v>98950.567359609922</v>
      </c>
      <c r="AC264" s="32">
        <f t="shared" si="109"/>
        <v>19851.736613934008</v>
      </c>
      <c r="AD264" s="32">
        <f t="shared" si="109"/>
        <v>1607.4071540772604</v>
      </c>
      <c r="AE264" s="32">
        <f t="shared" si="109"/>
        <v>-1913.3585208304441</v>
      </c>
      <c r="AF264" s="32">
        <f t="shared" si="109"/>
        <v>2619.8737725089036</v>
      </c>
      <c r="AG264" s="32">
        <f t="shared" si="109"/>
        <v>929.85641168993254</v>
      </c>
      <c r="AH264" s="32">
        <f t="shared" si="109"/>
        <v>-2382.1788481085659</v>
      </c>
      <c r="AI264" s="32">
        <f t="shared" si="109"/>
        <v>22508.769631785872</v>
      </c>
      <c r="AJ264" s="32">
        <f t="shared" si="109"/>
        <v>6621.0060013501188</v>
      </c>
      <c r="AK264" s="32">
        <f t="shared" si="109"/>
        <v>31083.84918834304</v>
      </c>
      <c r="AL264" s="32">
        <f t="shared" si="109"/>
        <v>-4744.8291077498434</v>
      </c>
      <c r="AM264" s="32">
        <f t="shared" si="109"/>
        <v>-731.55733711907953</v>
      </c>
      <c r="AN264" s="32">
        <f t="shared" si="109"/>
        <v>24783.35762147107</v>
      </c>
      <c r="AO264" s="32">
        <f t="shared" si="109"/>
        <v>0</v>
      </c>
      <c r="AP264" s="32">
        <f t="shared" si="109"/>
        <v>0</v>
      </c>
      <c r="AQ264" s="32">
        <f t="shared" si="109"/>
        <v>0</v>
      </c>
      <c r="AR264" s="32">
        <f t="shared" si="109"/>
        <v>0</v>
      </c>
      <c r="AS264" s="32">
        <f t="shared" si="109"/>
        <v>0</v>
      </c>
      <c r="AT264" s="32">
        <f t="shared" si="109"/>
        <v>0</v>
      </c>
      <c r="AU264" s="32">
        <f t="shared" si="109"/>
        <v>0</v>
      </c>
      <c r="AV264" s="32">
        <f t="shared" si="109"/>
        <v>0</v>
      </c>
    </row>
    <row r="265" spans="2:50" hidden="1" outlineLevel="1" x14ac:dyDescent="0.25">
      <c r="B265" s="24"/>
      <c r="C265" s="47" t="str">
        <f t="shared" si="102"/>
        <v>Free Cash Flow To Equity</v>
      </c>
      <c r="D265" s="29"/>
      <c r="E265" s="29"/>
      <c r="F265" s="17"/>
      <c r="G265" s="34"/>
      <c r="H265" s="34">
        <f t="shared" ref="H265:AV265" si="110">SUM(H260:H264)</f>
        <v>-24003.115171725683</v>
      </c>
      <c r="I265" s="34">
        <f t="shared" si="110"/>
        <v>56904.773181919532</v>
      </c>
      <c r="J265" s="34">
        <f t="shared" si="110"/>
        <v>166412.83167502392</v>
      </c>
      <c r="K265" s="34">
        <f t="shared" si="110"/>
        <v>229658.62221351726</v>
      </c>
      <c r="L265" s="34">
        <f t="shared" si="110"/>
        <v>391019.58084689925</v>
      </c>
      <c r="M265" s="34">
        <f t="shared" si="110"/>
        <v>142676.97966988382</v>
      </c>
      <c r="N265" s="34">
        <f t="shared" si="110"/>
        <v>154064.94947088094</v>
      </c>
      <c r="O265" s="34">
        <f t="shared" si="110"/>
        <v>146948.13844173244</v>
      </c>
      <c r="P265" s="34">
        <f t="shared" si="110"/>
        <v>180735.76870257728</v>
      </c>
      <c r="Q265" s="34">
        <f t="shared" si="110"/>
        <v>169827.13610474559</v>
      </c>
      <c r="R265" s="34">
        <f t="shared" si="110"/>
        <v>167893.67322658395</v>
      </c>
      <c r="S265" s="34">
        <f t="shared" si="110"/>
        <v>227614.5005563914</v>
      </c>
      <c r="T265" s="34">
        <f t="shared" si="110"/>
        <v>257650.46326992422</v>
      </c>
      <c r="U265" s="34">
        <f t="shared" si="110"/>
        <v>247217.07891432763</v>
      </c>
      <c r="V265" s="34">
        <f t="shared" si="110"/>
        <v>206725.34369712704</v>
      </c>
      <c r="W265" s="34">
        <f t="shared" si="110"/>
        <v>244654.78317521553</v>
      </c>
      <c r="X265" s="34">
        <f t="shared" si="110"/>
        <v>223767.04283696227</v>
      </c>
      <c r="Y265" s="34">
        <f t="shared" si="110"/>
        <v>287506.3248907688</v>
      </c>
      <c r="Z265" s="34">
        <f t="shared" si="110"/>
        <v>230330.22708087249</v>
      </c>
      <c r="AA265" s="34">
        <f t="shared" si="110"/>
        <v>294256.16288398457</v>
      </c>
      <c r="AB265" s="34">
        <f t="shared" si="110"/>
        <v>405742.25289160496</v>
      </c>
      <c r="AC265" s="34">
        <f t="shared" si="110"/>
        <v>459904.37617067457</v>
      </c>
      <c r="AD265" s="34">
        <f t="shared" si="110"/>
        <v>333073.08349096292</v>
      </c>
      <c r="AE265" s="34">
        <f t="shared" si="110"/>
        <v>234081.08336788759</v>
      </c>
      <c r="AF265" s="34">
        <f t="shared" si="110"/>
        <v>382355.27196658048</v>
      </c>
      <c r="AG265" s="34">
        <f t="shared" si="110"/>
        <v>180964.16196413958</v>
      </c>
      <c r="AH265" s="34">
        <f t="shared" si="110"/>
        <v>151964.96955568105</v>
      </c>
      <c r="AI265" s="34">
        <f t="shared" si="110"/>
        <v>150771.65718782821</v>
      </c>
      <c r="AJ265" s="34">
        <f t="shared" si="110"/>
        <v>143880.65031712037</v>
      </c>
      <c r="AK265" s="34">
        <f t="shared" si="110"/>
        <v>203221.16086765856</v>
      </c>
      <c r="AL265" s="34">
        <f t="shared" si="110"/>
        <v>251033.73389768694</v>
      </c>
      <c r="AM265" s="34">
        <f t="shared" si="110"/>
        <v>151902.14170918762</v>
      </c>
      <c r="AN265" s="34">
        <f t="shared" si="110"/>
        <v>134928.16920094396</v>
      </c>
      <c r="AO265" s="34">
        <f t="shared" si="110"/>
        <v>126570.91303683464</v>
      </c>
      <c r="AP265" s="34">
        <f t="shared" si="110"/>
        <v>131056.20934299941</v>
      </c>
      <c r="AQ265" s="34">
        <f t="shared" si="110"/>
        <v>133478.04964162837</v>
      </c>
      <c r="AR265" s="34">
        <f t="shared" si="110"/>
        <v>136288.04461156053</v>
      </c>
      <c r="AS265" s="34">
        <f t="shared" si="110"/>
        <v>138300.5168022282</v>
      </c>
      <c r="AT265" s="34">
        <f t="shared" si="110"/>
        <v>141082.21120198051</v>
      </c>
      <c r="AU265" s="34">
        <f t="shared" si="110"/>
        <v>144326.74911073589</v>
      </c>
      <c r="AV265" s="34">
        <f t="shared" si="110"/>
        <v>76294.073313455534</v>
      </c>
    </row>
    <row r="266" spans="2:50" hidden="1" outlineLevel="1" x14ac:dyDescent="0.25">
      <c r="B266" s="24"/>
      <c r="C266" s="29" t="str">
        <f t="shared" si="102"/>
        <v xml:space="preserve">Shareholder Loans </v>
      </c>
      <c r="D266" s="29"/>
      <c r="E266" s="29"/>
      <c r="F266" s="17"/>
      <c r="G266" s="32"/>
      <c r="H266" s="32">
        <f t="shared" ref="H266:AV268" si="111">+H34+H63+H92+H121+H150+H179+H208+H237</f>
        <v>47133.580419174519</v>
      </c>
      <c r="I266" s="32">
        <f t="shared" si="111"/>
        <v>-69509.408741875057</v>
      </c>
      <c r="J266" s="32">
        <f t="shared" si="111"/>
        <v>-161460.57880241756</v>
      </c>
      <c r="K266" s="32">
        <f t="shared" si="111"/>
        <v>-115668.81259491746</v>
      </c>
      <c r="L266" s="32">
        <f t="shared" si="111"/>
        <v>-66315.008733585433</v>
      </c>
      <c r="M266" s="32">
        <f t="shared" si="111"/>
        <v>-43130.263978223127</v>
      </c>
      <c r="N266" s="32">
        <f t="shared" si="111"/>
        <v>-33809.765687627587</v>
      </c>
      <c r="O266" s="32">
        <f t="shared" si="111"/>
        <v>-38864.244507748655</v>
      </c>
      <c r="P266" s="32">
        <f t="shared" si="111"/>
        <v>-57666.831024618477</v>
      </c>
      <c r="Q266" s="32">
        <f t="shared" si="111"/>
        <v>-40717.733878874831</v>
      </c>
      <c r="R266" s="32">
        <f t="shared" si="111"/>
        <v>-26662.627208116603</v>
      </c>
      <c r="S266" s="32">
        <f t="shared" si="111"/>
        <v>-52976.263541486667</v>
      </c>
      <c r="T266" s="32">
        <f t="shared" si="111"/>
        <v>-22235.30385323627</v>
      </c>
      <c r="U266" s="32">
        <f t="shared" si="111"/>
        <v>-13730.526395255552</v>
      </c>
      <c r="V266" s="32">
        <f t="shared" si="111"/>
        <v>-8551.741765512319</v>
      </c>
      <c r="W266" s="32">
        <f t="shared" si="111"/>
        <v>-23416.065386031078</v>
      </c>
      <c r="X266" s="32">
        <f t="shared" si="111"/>
        <v>-14108.912070610997</v>
      </c>
      <c r="Y266" s="32">
        <f t="shared" si="111"/>
        <v>-9470.9222797003313</v>
      </c>
      <c r="Z266" s="32">
        <f t="shared" si="111"/>
        <v>-3786.7562970699205</v>
      </c>
      <c r="AA266" s="32">
        <f t="shared" si="111"/>
        <v>-11357.087135898231</v>
      </c>
      <c r="AB266" s="32">
        <f t="shared" si="111"/>
        <v>-283.79343540248146</v>
      </c>
      <c r="AC266" s="32">
        <f t="shared" si="111"/>
        <v>-32223.526137806235</v>
      </c>
      <c r="AD266" s="32">
        <f t="shared" si="111"/>
        <v>0</v>
      </c>
      <c r="AE266" s="32">
        <f t="shared" si="111"/>
        <v>0</v>
      </c>
      <c r="AF266" s="32">
        <f t="shared" si="111"/>
        <v>0</v>
      </c>
      <c r="AG266" s="32">
        <f t="shared" si="111"/>
        <v>0</v>
      </c>
      <c r="AH266" s="32">
        <f t="shared" si="111"/>
        <v>0</v>
      </c>
      <c r="AI266" s="32">
        <f t="shared" si="111"/>
        <v>0</v>
      </c>
      <c r="AJ266" s="32">
        <f t="shared" si="111"/>
        <v>0</v>
      </c>
      <c r="AK266" s="32">
        <f t="shared" si="111"/>
        <v>0</v>
      </c>
      <c r="AL266" s="32">
        <f t="shared" si="111"/>
        <v>0</v>
      </c>
      <c r="AM266" s="32">
        <f t="shared" si="111"/>
        <v>0</v>
      </c>
      <c r="AN266" s="32">
        <f t="shared" si="111"/>
        <v>0</v>
      </c>
      <c r="AO266" s="32">
        <f t="shared" si="111"/>
        <v>0</v>
      </c>
      <c r="AP266" s="32">
        <f t="shared" si="111"/>
        <v>0</v>
      </c>
      <c r="AQ266" s="32">
        <f t="shared" si="111"/>
        <v>0</v>
      </c>
      <c r="AR266" s="32">
        <f t="shared" si="111"/>
        <v>0</v>
      </c>
      <c r="AS266" s="32">
        <f t="shared" si="111"/>
        <v>0</v>
      </c>
      <c r="AT266" s="32">
        <f t="shared" si="111"/>
        <v>0</v>
      </c>
      <c r="AU266" s="32">
        <f t="shared" si="111"/>
        <v>0</v>
      </c>
      <c r="AV266" s="32">
        <f t="shared" si="111"/>
        <v>0</v>
      </c>
    </row>
    <row r="267" spans="2:50" hidden="1" outlineLevel="1" x14ac:dyDescent="0.25">
      <c r="B267" s="24"/>
      <c r="C267" s="29" t="str">
        <f t="shared" si="102"/>
        <v>Distributions to Shareholders</v>
      </c>
      <c r="D267" s="29"/>
      <c r="E267" s="29"/>
      <c r="F267" s="17"/>
      <c r="G267" s="32"/>
      <c r="H267" s="32">
        <f t="shared" si="111"/>
        <v>-67473.942432003183</v>
      </c>
      <c r="I267" s="32">
        <f t="shared" si="111"/>
        <v>-13338.487070268322</v>
      </c>
      <c r="J267" s="32">
        <f t="shared" si="111"/>
        <v>-76487.71598958112</v>
      </c>
      <c r="K267" s="32">
        <f t="shared" si="111"/>
        <v>-135226.11150337983</v>
      </c>
      <c r="L267" s="32">
        <f t="shared" si="111"/>
        <v>-249694.27267693979</v>
      </c>
      <c r="M267" s="32">
        <f t="shared" si="111"/>
        <v>-234308.1844052324</v>
      </c>
      <c r="N267" s="32">
        <f t="shared" si="111"/>
        <v>-108065.15559689792</v>
      </c>
      <c r="O267" s="32">
        <f t="shared" si="111"/>
        <v>-91680.503035652728</v>
      </c>
      <c r="P267" s="32">
        <f t="shared" si="111"/>
        <v>-108056.10860318005</v>
      </c>
      <c r="Q267" s="32">
        <f t="shared" si="111"/>
        <v>-125892.56878914729</v>
      </c>
      <c r="R267" s="32">
        <f t="shared" si="111"/>
        <v>-122089.63842374377</v>
      </c>
      <c r="S267" s="32">
        <f t="shared" si="111"/>
        <v>-165638.76548063208</v>
      </c>
      <c r="T267" s="32">
        <f t="shared" si="111"/>
        <v>-223091.74458065801</v>
      </c>
      <c r="U267" s="32">
        <f t="shared" si="111"/>
        <v>-142385.62740268547</v>
      </c>
      <c r="V267" s="32">
        <f t="shared" si="111"/>
        <v>-178563.85407400245</v>
      </c>
      <c r="W267" s="32">
        <f t="shared" si="111"/>
        <v>-217111.05075635455</v>
      </c>
      <c r="X267" s="32">
        <f t="shared" si="111"/>
        <v>-224471.16563878444</v>
      </c>
      <c r="Y267" s="32">
        <f t="shared" si="111"/>
        <v>-246326.43356555287</v>
      </c>
      <c r="Z267" s="32">
        <f t="shared" si="111"/>
        <v>-224686.76835803932</v>
      </c>
      <c r="AA267" s="32">
        <f t="shared" si="111"/>
        <v>-277531.57708548789</v>
      </c>
      <c r="AB267" s="32">
        <f t="shared" si="111"/>
        <v>-417295.7080042375</v>
      </c>
      <c r="AC267" s="32">
        <f t="shared" si="111"/>
        <v>-368310.77649682079</v>
      </c>
      <c r="AD267" s="32">
        <f t="shared" si="111"/>
        <v>-312778.89446271362</v>
      </c>
      <c r="AE267" s="32">
        <f t="shared" si="111"/>
        <v>-219459.42206953533</v>
      </c>
      <c r="AF267" s="32">
        <f t="shared" si="111"/>
        <v>-285020.20853131555</v>
      </c>
      <c r="AG267" s="32">
        <f t="shared" si="111"/>
        <v>-168734.05341136505</v>
      </c>
      <c r="AH267" s="32">
        <f t="shared" si="111"/>
        <v>-80210.393687620468</v>
      </c>
      <c r="AI267" s="32">
        <f t="shared" si="111"/>
        <v>-150343.88557703167</v>
      </c>
      <c r="AJ267" s="32">
        <f t="shared" si="111"/>
        <v>-101941.95204744874</v>
      </c>
      <c r="AK267" s="32">
        <f t="shared" si="111"/>
        <v>-203221.15604481654</v>
      </c>
      <c r="AL267" s="32">
        <f t="shared" si="111"/>
        <v>-250870.57316980805</v>
      </c>
      <c r="AM267" s="32">
        <f t="shared" si="111"/>
        <v>-91197.416151859303</v>
      </c>
      <c r="AN267" s="32">
        <f t="shared" si="111"/>
        <v>-125955.69186627939</v>
      </c>
      <c r="AO267" s="32">
        <f t="shared" si="111"/>
        <v>-103970.73680815208</v>
      </c>
      <c r="AP267" s="32">
        <f t="shared" si="111"/>
        <v>-105405.94035641961</v>
      </c>
      <c r="AQ267" s="32">
        <f t="shared" si="111"/>
        <v>-106935.67216684835</v>
      </c>
      <c r="AR267" s="32">
        <f t="shared" si="111"/>
        <v>-107358.2046386491</v>
      </c>
      <c r="AS267" s="32">
        <f t="shared" si="111"/>
        <v>-108410.11822015548</v>
      </c>
      <c r="AT267" s="32">
        <f t="shared" si="111"/>
        <v>-109475.62123692321</v>
      </c>
      <c r="AU267" s="32">
        <f t="shared" si="111"/>
        <v>-110030.88699642011</v>
      </c>
      <c r="AV267" s="32">
        <f t="shared" si="111"/>
        <v>-161081.06355728573</v>
      </c>
    </row>
    <row r="268" spans="2:50" hidden="1" outlineLevel="1" x14ac:dyDescent="0.25">
      <c r="B268" s="24"/>
      <c r="C268" s="29" t="str">
        <f t="shared" si="102"/>
        <v>Equity</v>
      </c>
      <c r="D268" s="29"/>
      <c r="E268" s="29"/>
      <c r="F268" s="35"/>
      <c r="G268" s="32"/>
      <c r="H268" s="32">
        <f t="shared" si="111"/>
        <v>38915.895338414586</v>
      </c>
      <c r="I268" s="32">
        <f t="shared" si="111"/>
        <v>42494.838926658231</v>
      </c>
      <c r="J268" s="32">
        <f t="shared" si="111"/>
        <v>56067.036418409989</v>
      </c>
      <c r="K268" s="32">
        <f t="shared" si="111"/>
        <v>1.0630597780993867E-11</v>
      </c>
      <c r="L268" s="32">
        <f t="shared" si="111"/>
        <v>-2197.2049429627373</v>
      </c>
      <c r="M268" s="32">
        <f t="shared" si="111"/>
        <v>-59.999999999977078</v>
      </c>
      <c r="N268" s="32">
        <f t="shared" si="111"/>
        <v>-7374.5999999999131</v>
      </c>
      <c r="O268" s="32">
        <f t="shared" si="111"/>
        <v>-12867.172096817771</v>
      </c>
      <c r="P268" s="32">
        <f t="shared" si="111"/>
        <v>1.3195585862955401E-9</v>
      </c>
      <c r="Q268" s="32">
        <f t="shared" si="111"/>
        <v>1.226607436268523E-12</v>
      </c>
      <c r="R268" s="32">
        <f t="shared" si="111"/>
        <v>3.4802965122905591E-9</v>
      </c>
      <c r="S268" s="32">
        <f t="shared" si="111"/>
        <v>5.7757453827521392E-9</v>
      </c>
      <c r="T268" s="32">
        <f t="shared" si="111"/>
        <v>-3745.4884909417947</v>
      </c>
      <c r="U268" s="32">
        <f t="shared" si="111"/>
        <v>-87840.176038232792</v>
      </c>
      <c r="V268" s="32">
        <f t="shared" si="111"/>
        <v>-11803.695229481793</v>
      </c>
      <c r="W268" s="32">
        <f t="shared" si="111"/>
        <v>-7292.9999999958573</v>
      </c>
      <c r="X268" s="32">
        <f t="shared" si="111"/>
        <v>-6028.1999999953159</v>
      </c>
      <c r="Y268" s="32">
        <f t="shared" si="111"/>
        <v>-46599.617918596421</v>
      </c>
      <c r="Z268" s="32">
        <f t="shared" si="111"/>
        <v>-4338.5286850658986</v>
      </c>
      <c r="AA268" s="32">
        <f t="shared" si="111"/>
        <v>-25817.155461818315</v>
      </c>
      <c r="AB268" s="32">
        <f t="shared" si="111"/>
        <v>7.3416942648852576E-10</v>
      </c>
      <c r="AC268" s="32">
        <f t="shared" si="111"/>
        <v>-45115.491894499595</v>
      </c>
      <c r="AD268" s="32">
        <f t="shared" si="111"/>
        <v>-37850.953368980096</v>
      </c>
      <c r="AE268" s="32">
        <f t="shared" si="111"/>
        <v>-13602.643436759186</v>
      </c>
      <c r="AF268" s="32">
        <f t="shared" si="111"/>
        <v>-102989.21362103596</v>
      </c>
      <c r="AG268" s="32">
        <f t="shared" si="111"/>
        <v>-10526.195462590085</v>
      </c>
      <c r="AH268" s="32">
        <f t="shared" si="111"/>
        <v>-107170.3026832465</v>
      </c>
      <c r="AI268" s="32">
        <f t="shared" si="111"/>
        <v>0</v>
      </c>
      <c r="AJ268" s="32">
        <f t="shared" si="111"/>
        <v>-42366.463851903798</v>
      </c>
      <c r="AK268" s="32">
        <f t="shared" si="111"/>
        <v>0</v>
      </c>
      <c r="AL268" s="32">
        <f t="shared" si="111"/>
        <v>-163.15469932635301</v>
      </c>
      <c r="AM268" s="32">
        <f t="shared" si="111"/>
        <v>-60704.718323065237</v>
      </c>
      <c r="AN268" s="32">
        <f t="shared" si="111"/>
        <v>-3357.8215825000002</v>
      </c>
      <c r="AO268" s="32">
        <f t="shared" si="111"/>
        <v>0</v>
      </c>
      <c r="AP268" s="32">
        <f t="shared" si="111"/>
        <v>0</v>
      </c>
      <c r="AQ268" s="32">
        <f t="shared" si="111"/>
        <v>0</v>
      </c>
      <c r="AR268" s="32">
        <f t="shared" si="111"/>
        <v>-768.14712182091694</v>
      </c>
      <c r="AS268" s="32">
        <f t="shared" si="111"/>
        <v>0</v>
      </c>
      <c r="AT268" s="32">
        <f t="shared" si="111"/>
        <v>0</v>
      </c>
      <c r="AU268" s="32">
        <f t="shared" si="111"/>
        <v>0</v>
      </c>
      <c r="AV268" s="32">
        <f t="shared" si="111"/>
        <v>-120754.91234533183</v>
      </c>
    </row>
    <row r="269" spans="2:50" hidden="1" outlineLevel="1" x14ac:dyDescent="0.25">
      <c r="B269" s="24"/>
      <c r="C269" s="48" t="str">
        <f t="shared" si="102"/>
        <v>Net Cash Flow</v>
      </c>
      <c r="E269" s="36"/>
      <c r="F269" s="36"/>
      <c r="G269" s="34"/>
      <c r="H269" s="34">
        <f t="shared" ref="H269:AV269" si="112">SUM(H265:H268)</f>
        <v>-5427.5818461397575</v>
      </c>
      <c r="I269" s="34">
        <f t="shared" si="112"/>
        <v>16551.716296434384</v>
      </c>
      <c r="J269" s="34">
        <f t="shared" si="112"/>
        <v>-15468.42669856477</v>
      </c>
      <c r="K269" s="34">
        <f t="shared" si="112"/>
        <v>-21236.301884780016</v>
      </c>
      <c r="L269" s="34">
        <f t="shared" si="112"/>
        <v>72813.094493411307</v>
      </c>
      <c r="M269" s="34">
        <f t="shared" si="112"/>
        <v>-134821.4687135717</v>
      </c>
      <c r="N269" s="34">
        <f t="shared" si="112"/>
        <v>4815.4281863555134</v>
      </c>
      <c r="O269" s="34">
        <f t="shared" si="112"/>
        <v>3536.2188015132833</v>
      </c>
      <c r="P269" s="34">
        <f t="shared" si="112"/>
        <v>15012.829074780073</v>
      </c>
      <c r="Q269" s="34">
        <f t="shared" si="112"/>
        <v>3216.8334367234652</v>
      </c>
      <c r="R269" s="34">
        <f t="shared" si="112"/>
        <v>19141.40759472705</v>
      </c>
      <c r="S269" s="34">
        <f t="shared" si="112"/>
        <v>8999.4715342784311</v>
      </c>
      <c r="T269" s="34">
        <f t="shared" si="112"/>
        <v>8577.9263450881645</v>
      </c>
      <c r="U269" s="34">
        <f t="shared" si="112"/>
        <v>3260.7490781538218</v>
      </c>
      <c r="V269" s="34">
        <f t="shared" si="112"/>
        <v>7806.0526281304737</v>
      </c>
      <c r="W269" s="34">
        <f t="shared" si="112"/>
        <v>-3165.332967165964</v>
      </c>
      <c r="X269" s="34">
        <f t="shared" si="112"/>
        <v>-20841.234872428486</v>
      </c>
      <c r="Y269" s="34">
        <f t="shared" si="112"/>
        <v>-14890.648873080841</v>
      </c>
      <c r="Z269" s="34">
        <f t="shared" si="112"/>
        <v>-2481.8262593026548</v>
      </c>
      <c r="AA269" s="34">
        <f t="shared" si="112"/>
        <v>-20449.656799219883</v>
      </c>
      <c r="AB269" s="34">
        <f t="shared" si="112"/>
        <v>-11837.248548034309</v>
      </c>
      <c r="AC269" s="34">
        <f t="shared" si="112"/>
        <v>14254.581641547942</v>
      </c>
      <c r="AD269" s="34">
        <f t="shared" si="112"/>
        <v>-17556.764340730799</v>
      </c>
      <c r="AE269" s="34">
        <f t="shared" si="112"/>
        <v>1019.0178615930781</v>
      </c>
      <c r="AF269" s="34">
        <f t="shared" si="112"/>
        <v>-5654.1501857710391</v>
      </c>
      <c r="AG269" s="34">
        <f t="shared" si="112"/>
        <v>1703.9130901844455</v>
      </c>
      <c r="AH269" s="34">
        <f t="shared" si="112"/>
        <v>-35415.726815185917</v>
      </c>
      <c r="AI269" s="34">
        <f t="shared" si="112"/>
        <v>427.77161079653888</v>
      </c>
      <c r="AJ269" s="34">
        <f t="shared" si="112"/>
        <v>-427.76558223216853</v>
      </c>
      <c r="AK269" s="34">
        <f t="shared" si="112"/>
        <v>4.8228420200757682E-3</v>
      </c>
      <c r="AL269" s="34">
        <f t="shared" si="112"/>
        <v>6.0285525339622836E-3</v>
      </c>
      <c r="AM269" s="34">
        <f t="shared" si="112"/>
        <v>7.2342630810453556E-3</v>
      </c>
      <c r="AN269" s="34">
        <f t="shared" si="112"/>
        <v>5614.6557521645664</v>
      </c>
      <c r="AO269" s="34">
        <f t="shared" si="112"/>
        <v>22600.176228682554</v>
      </c>
      <c r="AP269" s="34">
        <f t="shared" si="112"/>
        <v>25650.268986579802</v>
      </c>
      <c r="AQ269" s="34">
        <f t="shared" si="112"/>
        <v>26542.37747478002</v>
      </c>
      <c r="AR269" s="34">
        <f t="shared" si="112"/>
        <v>28161.692851090516</v>
      </c>
      <c r="AS269" s="34">
        <f t="shared" si="112"/>
        <v>29890.398582072725</v>
      </c>
      <c r="AT269" s="34">
        <f t="shared" si="112"/>
        <v>31606.589965057297</v>
      </c>
      <c r="AU269" s="34">
        <f t="shared" si="112"/>
        <v>34295.86211431578</v>
      </c>
      <c r="AV269" s="34">
        <f t="shared" si="112"/>
        <v>-205541.90258916203</v>
      </c>
      <c r="AW269" s="17"/>
      <c r="AX269" s="17"/>
    </row>
    <row r="270" spans="2:50" ht="15.75" hidden="1" outlineLevel="1" thickBot="1" x14ac:dyDescent="0.3">
      <c r="B270" s="24"/>
      <c r="C270" s="49" t="str">
        <f>+C241</f>
        <v>Cash EoP</v>
      </c>
      <c r="D270" s="37"/>
      <c r="E270" s="38"/>
      <c r="F270" s="38"/>
      <c r="G270" s="39">
        <f>+G38+G67+G96+G125+G154+G183+G212+G241</f>
        <v>129717.42736733249</v>
      </c>
      <c r="H270" s="40">
        <f t="shared" ref="H270:AV270" si="113">H269+G270</f>
        <v>124289.84552119274</v>
      </c>
      <c r="I270" s="40">
        <f t="shared" si="113"/>
        <v>140841.56181762711</v>
      </c>
      <c r="J270" s="40">
        <f t="shared" si="113"/>
        <v>125373.13511906234</v>
      </c>
      <c r="K270" s="40">
        <f t="shared" si="113"/>
        <v>104136.83323428233</v>
      </c>
      <c r="L270" s="40">
        <f t="shared" si="113"/>
        <v>176949.92772769363</v>
      </c>
      <c r="M270" s="40">
        <f t="shared" si="113"/>
        <v>42128.459014121938</v>
      </c>
      <c r="N270" s="40">
        <f t="shared" si="113"/>
        <v>46943.887200477453</v>
      </c>
      <c r="O270" s="40">
        <f t="shared" si="113"/>
        <v>50480.106001990738</v>
      </c>
      <c r="P270" s="40">
        <f t="shared" si="113"/>
        <v>65492.935076770809</v>
      </c>
      <c r="Q270" s="40">
        <f t="shared" si="113"/>
        <v>68709.768513494273</v>
      </c>
      <c r="R270" s="40">
        <f t="shared" si="113"/>
        <v>87851.17610822132</v>
      </c>
      <c r="S270" s="40">
        <f t="shared" si="113"/>
        <v>96850.647642499753</v>
      </c>
      <c r="T270" s="40">
        <f t="shared" si="113"/>
        <v>105428.57398758792</v>
      </c>
      <c r="U270" s="40">
        <f t="shared" si="113"/>
        <v>108689.32306574174</v>
      </c>
      <c r="V270" s="40">
        <f t="shared" si="113"/>
        <v>116495.37569387222</v>
      </c>
      <c r="W270" s="40">
        <f t="shared" si="113"/>
        <v>113330.04272670626</v>
      </c>
      <c r="X270" s="40">
        <f t="shared" si="113"/>
        <v>92488.80785427778</v>
      </c>
      <c r="Y270" s="40">
        <f t="shared" si="113"/>
        <v>77598.158981196932</v>
      </c>
      <c r="Z270" s="40">
        <f t="shared" si="113"/>
        <v>75116.332721894272</v>
      </c>
      <c r="AA270" s="40">
        <f t="shared" si="113"/>
        <v>54666.675922674389</v>
      </c>
      <c r="AB270" s="40">
        <f t="shared" si="113"/>
        <v>42829.42737464008</v>
      </c>
      <c r="AC270" s="40">
        <f t="shared" si="113"/>
        <v>57084.009016188022</v>
      </c>
      <c r="AD270" s="40">
        <f t="shared" si="113"/>
        <v>39527.244675457223</v>
      </c>
      <c r="AE270" s="40">
        <f t="shared" si="113"/>
        <v>40546.262537050301</v>
      </c>
      <c r="AF270" s="40">
        <f t="shared" si="113"/>
        <v>34892.112351279262</v>
      </c>
      <c r="AG270" s="40">
        <f t="shared" si="113"/>
        <v>36596.025441463709</v>
      </c>
      <c r="AH270" s="40">
        <f t="shared" si="113"/>
        <v>1180.2986262777922</v>
      </c>
      <c r="AI270" s="40">
        <f t="shared" si="113"/>
        <v>1608.0702370743311</v>
      </c>
      <c r="AJ270" s="40">
        <f t="shared" si="113"/>
        <v>1180.3046548421626</v>
      </c>
      <c r="AK270" s="40">
        <f t="shared" si="113"/>
        <v>1180.3094776841826</v>
      </c>
      <c r="AL270" s="40">
        <f t="shared" si="113"/>
        <v>1180.3155062367166</v>
      </c>
      <c r="AM270" s="40">
        <f t="shared" si="113"/>
        <v>1180.3227404997976</v>
      </c>
      <c r="AN270" s="40">
        <f t="shared" si="113"/>
        <v>6794.9784926643642</v>
      </c>
      <c r="AO270" s="40">
        <f t="shared" si="113"/>
        <v>29395.154721346917</v>
      </c>
      <c r="AP270" s="40">
        <f t="shared" si="113"/>
        <v>55045.423707926719</v>
      </c>
      <c r="AQ270" s="40">
        <f t="shared" si="113"/>
        <v>81587.801182706738</v>
      </c>
      <c r="AR270" s="40">
        <f t="shared" si="113"/>
        <v>109749.49403379725</v>
      </c>
      <c r="AS270" s="40">
        <f t="shared" si="113"/>
        <v>139639.89261586999</v>
      </c>
      <c r="AT270" s="40">
        <f t="shared" si="113"/>
        <v>171246.48258092729</v>
      </c>
      <c r="AU270" s="40">
        <f t="shared" si="113"/>
        <v>205542.34469524305</v>
      </c>
      <c r="AV270" s="40">
        <f t="shared" si="113"/>
        <v>0.44210608102730475</v>
      </c>
      <c r="AW270" s="17"/>
      <c r="AX270" s="17"/>
    </row>
    <row r="271" spans="2:50" hidden="1" outlineLevel="1" x14ac:dyDescent="0.25">
      <c r="B271" s="41" t="str">
        <f>IF(SUM(F271:AV271)=0,"P","O")</f>
        <v>P</v>
      </c>
      <c r="D271" s="53"/>
      <c r="E271" s="53"/>
      <c r="F271" s="53"/>
      <c r="G271" s="42">
        <f>ROUND(+G38+G67+G96+G125+G154+G183+G212+G241-G270,0)</f>
        <v>0</v>
      </c>
      <c r="H271" s="42">
        <f t="shared" ref="H271:AV271" si="114">ROUND(+H38+H67+H96+H125+H154+H183+H212+H241-H270,0)</f>
        <v>0</v>
      </c>
      <c r="I271" s="42">
        <f t="shared" si="114"/>
        <v>0</v>
      </c>
      <c r="J271" s="42">
        <f t="shared" si="114"/>
        <v>0</v>
      </c>
      <c r="K271" s="42">
        <f t="shared" si="114"/>
        <v>0</v>
      </c>
      <c r="L271" s="42">
        <f t="shared" si="114"/>
        <v>0</v>
      </c>
      <c r="M271" s="42">
        <f t="shared" si="114"/>
        <v>0</v>
      </c>
      <c r="N271" s="42">
        <f t="shared" si="114"/>
        <v>0</v>
      </c>
      <c r="O271" s="42">
        <f t="shared" si="114"/>
        <v>0</v>
      </c>
      <c r="P271" s="42">
        <f t="shared" si="114"/>
        <v>0</v>
      </c>
      <c r="Q271" s="42">
        <f t="shared" si="114"/>
        <v>0</v>
      </c>
      <c r="R271" s="42">
        <f t="shared" si="114"/>
        <v>0</v>
      </c>
      <c r="S271" s="42">
        <f t="shared" si="114"/>
        <v>0</v>
      </c>
      <c r="T271" s="42">
        <f t="shared" si="114"/>
        <v>0</v>
      </c>
      <c r="U271" s="42">
        <f t="shared" si="114"/>
        <v>0</v>
      </c>
      <c r="V271" s="42">
        <f t="shared" si="114"/>
        <v>0</v>
      </c>
      <c r="W271" s="42">
        <f t="shared" si="114"/>
        <v>0</v>
      </c>
      <c r="X271" s="42">
        <f t="shared" si="114"/>
        <v>0</v>
      </c>
      <c r="Y271" s="42">
        <f t="shared" si="114"/>
        <v>0</v>
      </c>
      <c r="Z271" s="42">
        <f t="shared" si="114"/>
        <v>0</v>
      </c>
      <c r="AA271" s="42">
        <f t="shared" si="114"/>
        <v>0</v>
      </c>
      <c r="AB271" s="42">
        <f t="shared" si="114"/>
        <v>0</v>
      </c>
      <c r="AC271" s="42">
        <f t="shared" si="114"/>
        <v>0</v>
      </c>
      <c r="AD271" s="42">
        <f t="shared" si="114"/>
        <v>0</v>
      </c>
      <c r="AE271" s="42">
        <f t="shared" si="114"/>
        <v>0</v>
      </c>
      <c r="AF271" s="42">
        <f t="shared" si="114"/>
        <v>0</v>
      </c>
      <c r="AG271" s="42">
        <f t="shared" si="114"/>
        <v>0</v>
      </c>
      <c r="AH271" s="42">
        <f t="shared" si="114"/>
        <v>0</v>
      </c>
      <c r="AI271" s="42">
        <f t="shared" si="114"/>
        <v>0</v>
      </c>
      <c r="AJ271" s="42">
        <f t="shared" si="114"/>
        <v>0</v>
      </c>
      <c r="AK271" s="42">
        <f t="shared" si="114"/>
        <v>0</v>
      </c>
      <c r="AL271" s="42">
        <f t="shared" si="114"/>
        <v>0</v>
      </c>
      <c r="AM271" s="42">
        <f t="shared" si="114"/>
        <v>0</v>
      </c>
      <c r="AN271" s="42">
        <f t="shared" si="114"/>
        <v>0</v>
      </c>
      <c r="AO271" s="42">
        <f t="shared" si="114"/>
        <v>0</v>
      </c>
      <c r="AP271" s="42">
        <f t="shared" si="114"/>
        <v>0</v>
      </c>
      <c r="AQ271" s="42">
        <f t="shared" si="114"/>
        <v>0</v>
      </c>
      <c r="AR271" s="42">
        <f t="shared" si="114"/>
        <v>0</v>
      </c>
      <c r="AS271" s="42">
        <f t="shared" si="114"/>
        <v>0</v>
      </c>
      <c r="AT271" s="42">
        <f t="shared" si="114"/>
        <v>0</v>
      </c>
      <c r="AU271" s="42">
        <f t="shared" si="114"/>
        <v>0</v>
      </c>
      <c r="AV271" s="42">
        <f t="shared" si="114"/>
        <v>0</v>
      </c>
    </row>
    <row r="272" spans="2:50" hidden="1" outlineLevel="1" x14ac:dyDescent="0.25"/>
    <row r="273" spans="1:48" collapsed="1" x14ac:dyDescent="0.25">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c r="AN273" s="42"/>
      <c r="AO273" s="42"/>
      <c r="AP273" s="42"/>
      <c r="AQ273" s="42"/>
      <c r="AR273" s="42"/>
      <c r="AS273" s="42"/>
      <c r="AT273" s="42"/>
      <c r="AU273" s="42"/>
      <c r="AV273" s="42"/>
    </row>
    <row r="274" spans="1:48" x14ac:dyDescent="0.25">
      <c r="B274" s="12"/>
      <c r="C274" s="13"/>
      <c r="D274" s="13"/>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row>
    <row r="275" spans="1:48" ht="21.75" thickBot="1" x14ac:dyDescent="0.4">
      <c r="A275" s="1">
        <v>10</v>
      </c>
      <c r="B275" s="12"/>
      <c r="C275" s="14" t="s">
        <v>32</v>
      </c>
      <c r="D275" s="52"/>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row>
    <row r="276" spans="1:48" hidden="1" outlineLevel="1" x14ac:dyDescent="0.25">
      <c r="C276" s="22" t="s">
        <v>0</v>
      </c>
      <c r="D276" s="22"/>
      <c r="E276" s="22"/>
      <c r="F276" s="23"/>
      <c r="G276" s="23"/>
      <c r="H276" s="64">
        <f t="shared" ref="H276:AV276" si="115">+H305</f>
        <v>2020</v>
      </c>
      <c r="I276" s="64">
        <f t="shared" si="115"/>
        <v>2021</v>
      </c>
      <c r="J276" s="64">
        <f t="shared" si="115"/>
        <v>2022</v>
      </c>
      <c r="K276" s="64">
        <f t="shared" si="115"/>
        <v>2023</v>
      </c>
      <c r="L276" s="64">
        <f t="shared" si="115"/>
        <v>2024</v>
      </c>
      <c r="M276" s="64">
        <f t="shared" si="115"/>
        <v>2025</v>
      </c>
      <c r="N276" s="64">
        <f t="shared" si="115"/>
        <v>2026</v>
      </c>
      <c r="O276" s="64">
        <f t="shared" si="115"/>
        <v>2027</v>
      </c>
      <c r="P276" s="64">
        <f t="shared" si="115"/>
        <v>2028</v>
      </c>
      <c r="Q276" s="64">
        <f t="shared" si="115"/>
        <v>2029</v>
      </c>
      <c r="R276" s="64">
        <f t="shared" si="115"/>
        <v>2030</v>
      </c>
      <c r="S276" s="64">
        <f t="shared" si="115"/>
        <v>2031</v>
      </c>
      <c r="T276" s="64">
        <f t="shared" si="115"/>
        <v>2032</v>
      </c>
      <c r="U276" s="64">
        <f t="shared" si="115"/>
        <v>2033</v>
      </c>
      <c r="V276" s="64">
        <f t="shared" si="115"/>
        <v>2034</v>
      </c>
      <c r="W276" s="64">
        <f t="shared" si="115"/>
        <v>2035</v>
      </c>
      <c r="X276" s="64">
        <f t="shared" si="115"/>
        <v>2036</v>
      </c>
      <c r="Y276" s="64">
        <f t="shared" si="115"/>
        <v>2037</v>
      </c>
      <c r="Z276" s="64">
        <f t="shared" si="115"/>
        <v>2038</v>
      </c>
      <c r="AA276" s="64">
        <f t="shared" si="115"/>
        <v>2039</v>
      </c>
      <c r="AB276" s="64">
        <f t="shared" si="115"/>
        <v>2040</v>
      </c>
      <c r="AC276" s="64">
        <f t="shared" si="115"/>
        <v>2041</v>
      </c>
      <c r="AD276" s="64">
        <f t="shared" si="115"/>
        <v>2042</v>
      </c>
      <c r="AE276" s="64">
        <f t="shared" si="115"/>
        <v>2043</v>
      </c>
      <c r="AF276" s="64">
        <f t="shared" si="115"/>
        <v>2044</v>
      </c>
      <c r="AG276" s="64">
        <f t="shared" si="115"/>
        <v>2045</v>
      </c>
      <c r="AH276" s="64">
        <f t="shared" si="115"/>
        <v>2046</v>
      </c>
      <c r="AI276" s="64">
        <f t="shared" si="115"/>
        <v>2047</v>
      </c>
      <c r="AJ276" s="64">
        <f t="shared" si="115"/>
        <v>2048</v>
      </c>
      <c r="AK276" s="64">
        <f t="shared" si="115"/>
        <v>2049</v>
      </c>
      <c r="AL276" s="64">
        <f t="shared" si="115"/>
        <v>2050</v>
      </c>
      <c r="AM276" s="64">
        <f t="shared" si="115"/>
        <v>2051</v>
      </c>
      <c r="AN276" s="64">
        <f t="shared" si="115"/>
        <v>2052</v>
      </c>
      <c r="AO276" s="64">
        <f t="shared" si="115"/>
        <v>2053</v>
      </c>
      <c r="AP276" s="64">
        <f t="shared" si="115"/>
        <v>2054</v>
      </c>
      <c r="AQ276" s="64">
        <f t="shared" si="115"/>
        <v>2055</v>
      </c>
      <c r="AR276" s="64">
        <f t="shared" si="115"/>
        <v>2056</v>
      </c>
      <c r="AS276" s="64">
        <f t="shared" si="115"/>
        <v>2057</v>
      </c>
      <c r="AT276" s="64">
        <f t="shared" si="115"/>
        <v>2058</v>
      </c>
      <c r="AU276" s="64">
        <f t="shared" si="115"/>
        <v>2059</v>
      </c>
      <c r="AV276" s="64">
        <f t="shared" si="115"/>
        <v>2060</v>
      </c>
    </row>
    <row r="277" spans="1:48" hidden="1" outlineLevel="1" x14ac:dyDescent="0.25">
      <c r="C277" s="1" t="str">
        <f t="shared" ref="C277:C285" si="116">+C306</f>
        <v>Spain</v>
      </c>
      <c r="D277" s="57"/>
      <c r="E277" s="58"/>
      <c r="G277" s="58"/>
      <c r="H277" s="58">
        <v>20830.037313273959</v>
      </c>
      <c r="I277" s="58">
        <v>31747.603282405478</v>
      </c>
      <c r="J277" s="58">
        <v>14270.104116635899</v>
      </c>
      <c r="K277" s="58">
        <v>15642.636513610541</v>
      </c>
      <c r="L277" s="58">
        <v>15287.804436872819</v>
      </c>
      <c r="M277" s="58">
        <v>16240.14281047529</v>
      </c>
      <c r="N277" s="58">
        <v>28755.890681945795</v>
      </c>
      <c r="O277" s="58">
        <v>30740.140013024582</v>
      </c>
      <c r="P277" s="58">
        <v>19295.046651715449</v>
      </c>
      <c r="Q277" s="58">
        <v>25336.47713816227</v>
      </c>
      <c r="R277" s="58">
        <v>23593.720873662965</v>
      </c>
      <c r="S277" s="58">
        <v>39456.035486214358</v>
      </c>
      <c r="T277" s="58">
        <v>43937.725098912022</v>
      </c>
      <c r="U277" s="58">
        <v>47725.300241194062</v>
      </c>
      <c r="V277" s="58">
        <v>59659.35726358636</v>
      </c>
      <c r="W277" s="58">
        <v>67529.930269472185</v>
      </c>
      <c r="X277" s="58">
        <v>68264.745873947919</v>
      </c>
      <c r="Y277" s="58">
        <v>59931.068502946189</v>
      </c>
      <c r="Z277" s="58">
        <v>53554.659809872974</v>
      </c>
      <c r="AA277" s="58">
        <v>60936.441803178852</v>
      </c>
      <c r="AB277" s="58">
        <v>50872.870995299527</v>
      </c>
      <c r="AC277" s="58">
        <v>71904.293880629019</v>
      </c>
      <c r="AD277" s="58">
        <v>100930.50944434432</v>
      </c>
      <c r="AE277" s="58">
        <v>59901.951057316219</v>
      </c>
      <c r="AF277" s="58">
        <v>66570.403092687469</v>
      </c>
      <c r="AG277" s="58">
        <v>59502.345306950549</v>
      </c>
      <c r="AH277" s="58">
        <v>41637.847084419744</v>
      </c>
      <c r="AI277" s="58">
        <v>3035.9284112181358</v>
      </c>
      <c r="AJ277" s="58">
        <v>3160.3651578527806</v>
      </c>
      <c r="AK277" s="58">
        <v>2845.7598839973734</v>
      </c>
      <c r="AL277" s="58">
        <v>3808.8343845337449</v>
      </c>
      <c r="AM277" s="58">
        <v>2851.0824047661217</v>
      </c>
      <c r="AN277" s="58">
        <v>1508.1378186893169</v>
      </c>
      <c r="AO277" s="58">
        <v>697.178343247984</v>
      </c>
      <c r="AP277" s="58">
        <v>710.09213761312083</v>
      </c>
      <c r="AQ277" s="58">
        <v>728.64291583499403</v>
      </c>
      <c r="AR277" s="58">
        <v>768.14712182091694</v>
      </c>
      <c r="AS277" s="58">
        <v>0</v>
      </c>
      <c r="AT277" s="58">
        <v>0</v>
      </c>
      <c r="AU277" s="58">
        <v>0</v>
      </c>
      <c r="AV277" s="58">
        <v>0</v>
      </c>
    </row>
    <row r="278" spans="1:48" hidden="1" outlineLevel="1" x14ac:dyDescent="0.25">
      <c r="C278" s="1" t="str">
        <f t="shared" si="116"/>
        <v>Chile</v>
      </c>
      <c r="D278" s="57"/>
      <c r="E278" s="58"/>
      <c r="G278" s="58"/>
      <c r="H278" s="58">
        <v>51947.438349171673</v>
      </c>
      <c r="I278" s="58">
        <v>3358.7456253185774</v>
      </c>
      <c r="J278" s="58">
        <v>27880.005523266776</v>
      </c>
      <c r="K278" s="58">
        <v>44829.754872766098</v>
      </c>
      <c r="L278" s="58">
        <v>172568.48205207323</v>
      </c>
      <c r="M278" s="58">
        <v>164746.45088552643</v>
      </c>
      <c r="N278" s="65">
        <v>31401.326183957659</v>
      </c>
      <c r="O278" s="58">
        <v>20778.101889711907</v>
      </c>
      <c r="P278" s="58">
        <v>23240.032646466221</v>
      </c>
      <c r="Q278" s="58">
        <v>26731.400271587423</v>
      </c>
      <c r="R278" s="58">
        <v>26624.449024383321</v>
      </c>
      <c r="S278" s="58">
        <v>46807.0745918416</v>
      </c>
      <c r="T278" s="58">
        <v>100640.24399548267</v>
      </c>
      <c r="U278" s="58">
        <v>81104.263019954655</v>
      </c>
      <c r="V278" s="58">
        <v>25041.726068171658</v>
      </c>
      <c r="W278" s="58">
        <v>16313.027477830685</v>
      </c>
      <c r="X278" s="58">
        <v>17602.835078155334</v>
      </c>
      <c r="Y278" s="58">
        <v>21768.965595869711</v>
      </c>
      <c r="Z278" s="58">
        <v>26919.748198165431</v>
      </c>
      <c r="AA278" s="58">
        <v>36615.061109803341</v>
      </c>
      <c r="AB278" s="58">
        <v>44079.822347570051</v>
      </c>
      <c r="AC278" s="58">
        <v>50290.531122404318</v>
      </c>
      <c r="AD278" s="58">
        <v>40900.779129048788</v>
      </c>
      <c r="AE278" s="58">
        <v>32049.363495125319</v>
      </c>
      <c r="AF278" s="58">
        <v>37768.893097514454</v>
      </c>
      <c r="AG278" s="58">
        <v>36479.232202917286</v>
      </c>
      <c r="AH278" s="58">
        <v>58416.077334987967</v>
      </c>
      <c r="AI278" s="58">
        <v>9327.0418140654911</v>
      </c>
      <c r="AJ278" s="58">
        <v>24840.727772788403</v>
      </c>
      <c r="AK278" s="58">
        <v>83572.446862166427</v>
      </c>
      <c r="AL278" s="58">
        <v>128111.86148011708</v>
      </c>
      <c r="AM278" s="58">
        <v>27751.343018254636</v>
      </c>
      <c r="AN278" s="58">
        <v>10073.66127602439</v>
      </c>
      <c r="AO278" s="58">
        <v>0</v>
      </c>
      <c r="AP278" s="58">
        <v>0</v>
      </c>
      <c r="AQ278" s="58">
        <v>0</v>
      </c>
      <c r="AR278" s="58">
        <v>0</v>
      </c>
      <c r="AS278" s="58">
        <v>0</v>
      </c>
      <c r="AT278" s="58">
        <v>0</v>
      </c>
      <c r="AU278" s="58">
        <v>0</v>
      </c>
      <c r="AV278" s="58">
        <v>0</v>
      </c>
    </row>
    <row r="279" spans="1:48" hidden="1" outlineLevel="1" x14ac:dyDescent="0.25">
      <c r="C279" s="1" t="str">
        <f t="shared" si="116"/>
        <v>Colombia</v>
      </c>
      <c r="D279" s="57"/>
      <c r="E279" s="58"/>
      <c r="G279" s="58"/>
      <c r="H279" s="58">
        <v>39445.260331696489</v>
      </c>
      <c r="I279" s="58">
        <v>105959.30700278661</v>
      </c>
      <c r="J279" s="58">
        <v>147364.6785585059</v>
      </c>
      <c r="K279" s="58">
        <v>127803.03553010453</v>
      </c>
      <c r="L279" s="58">
        <v>72008.8590465991</v>
      </c>
      <c r="M279" s="58">
        <v>32019.88878009648</v>
      </c>
      <c r="N279" s="58">
        <v>40786.064409418381</v>
      </c>
      <c r="O279" s="58">
        <v>34947.947408179141</v>
      </c>
      <c r="P279" s="58">
        <v>73916.010518310155</v>
      </c>
      <c r="Q279" s="58">
        <v>61170.309454799652</v>
      </c>
      <c r="R279" s="58">
        <v>41787.611127701799</v>
      </c>
      <c r="S279" s="58">
        <v>71315.483690791953</v>
      </c>
      <c r="T279" s="58">
        <v>37938.993895178995</v>
      </c>
      <c r="U279" s="58">
        <v>40317.007088910708</v>
      </c>
      <c r="V279" s="58">
        <v>33400.95390166383</v>
      </c>
      <c r="W279" s="58">
        <v>81330.085943641214</v>
      </c>
      <c r="X279" s="58">
        <v>42250.808497432816</v>
      </c>
      <c r="Y279" s="58">
        <v>114965.53997572805</v>
      </c>
      <c r="Z279" s="58">
        <v>66124.52317261076</v>
      </c>
      <c r="AA279" s="58">
        <v>138291.08759720373</v>
      </c>
      <c r="AB279" s="58">
        <v>217932.85030649294</v>
      </c>
      <c r="AC279" s="58">
        <v>216048.17345897056</v>
      </c>
      <c r="AD279" s="58">
        <v>87281.379233295185</v>
      </c>
      <c r="AE279" s="58">
        <v>70712.089709982101</v>
      </c>
      <c r="AF279" s="58">
        <v>209246.2425797953</v>
      </c>
      <c r="AG279" s="58">
        <v>0</v>
      </c>
      <c r="AH279" s="58">
        <v>-1.2057105131003606E-3</v>
      </c>
      <c r="AI279" s="58">
        <v>0</v>
      </c>
      <c r="AJ279" s="58">
        <v>0</v>
      </c>
      <c r="AK279" s="58">
        <v>0</v>
      </c>
      <c r="AL279" s="58">
        <v>0</v>
      </c>
      <c r="AM279" s="58">
        <v>0</v>
      </c>
      <c r="AN279" s="58">
        <v>0</v>
      </c>
      <c r="AO279" s="58">
        <v>0</v>
      </c>
      <c r="AP279" s="58">
        <v>0</v>
      </c>
      <c r="AQ279" s="58">
        <v>0</v>
      </c>
      <c r="AR279" s="58">
        <v>0</v>
      </c>
      <c r="AS279" s="58">
        <v>0</v>
      </c>
      <c r="AT279" s="58">
        <v>0</v>
      </c>
      <c r="AU279" s="58">
        <v>0</v>
      </c>
      <c r="AV279" s="58">
        <v>0</v>
      </c>
    </row>
    <row r="280" spans="1:48" hidden="1" outlineLevel="1" x14ac:dyDescent="0.25">
      <c r="C280" s="1" t="str">
        <f t="shared" si="116"/>
        <v>Uruguay</v>
      </c>
      <c r="D280" s="57"/>
      <c r="E280" s="58"/>
      <c r="G280" s="58"/>
      <c r="H280" s="58">
        <v>-1.6926605894695967E-8</v>
      </c>
      <c r="I280" s="58">
        <v>228.11530879177008</v>
      </c>
      <c r="J280" s="58">
        <v>2371.5291418459783</v>
      </c>
      <c r="K280" s="58">
        <v>9780.7920610416386</v>
      </c>
      <c r="L280" s="58">
        <v>8657.9791893475995</v>
      </c>
      <c r="M280" s="58">
        <v>9627.7054215959033</v>
      </c>
      <c r="N280" s="58">
        <v>8040.7377326531951</v>
      </c>
      <c r="O280" s="58">
        <v>8659.9469981947368</v>
      </c>
      <c r="P280" s="58">
        <v>10693.131852707033</v>
      </c>
      <c r="Q280" s="58">
        <v>9022.3603379823253</v>
      </c>
      <c r="R280" s="58">
        <v>9455.0506194437112</v>
      </c>
      <c r="S280" s="58">
        <v>9036.4447529387999</v>
      </c>
      <c r="T280" s="58">
        <v>9837.2303247461823</v>
      </c>
      <c r="U280" s="58">
        <v>10609.86970250969</v>
      </c>
      <c r="V280" s="58">
        <v>11290.5055540473</v>
      </c>
      <c r="W280" s="58">
        <v>8983.9069546997998</v>
      </c>
      <c r="X280" s="58">
        <v>35865.011463621471</v>
      </c>
      <c r="Y280" s="58">
        <v>26562.049725754205</v>
      </c>
      <c r="Z280" s="58">
        <v>3084.6692017264268</v>
      </c>
      <c r="AA280" s="58">
        <v>235.34779575908496</v>
      </c>
      <c r="AB280" s="58">
        <v>24791.590232587278</v>
      </c>
      <c r="AC280" s="58">
        <v>28495.16768978252</v>
      </c>
      <c r="AD280" s="58">
        <v>50646.816250246709</v>
      </c>
      <c r="AE280" s="58">
        <v>0</v>
      </c>
      <c r="AF280" s="58">
        <v>0</v>
      </c>
      <c r="AG280" s="58">
        <v>0</v>
      </c>
      <c r="AH280" s="58">
        <v>0</v>
      </c>
      <c r="AI280" s="58">
        <v>0</v>
      </c>
      <c r="AJ280" s="58">
        <v>0</v>
      </c>
      <c r="AK280" s="58">
        <v>0</v>
      </c>
      <c r="AL280" s="58">
        <v>0</v>
      </c>
      <c r="AM280" s="58">
        <v>0</v>
      </c>
      <c r="AN280" s="58">
        <v>0</v>
      </c>
      <c r="AO280" s="58">
        <v>0</v>
      </c>
      <c r="AP280" s="58">
        <v>0</v>
      </c>
      <c r="AQ280" s="58">
        <v>0</v>
      </c>
      <c r="AR280" s="58">
        <v>0</v>
      </c>
      <c r="AS280" s="58">
        <v>0</v>
      </c>
      <c r="AT280" s="58">
        <v>0</v>
      </c>
      <c r="AU280" s="58">
        <v>0</v>
      </c>
      <c r="AV280" s="58">
        <v>0</v>
      </c>
    </row>
    <row r="281" spans="1:48" hidden="1" outlineLevel="1" x14ac:dyDescent="0.25">
      <c r="C281" s="1" t="str">
        <f t="shared" si="116"/>
        <v>Italy</v>
      </c>
      <c r="D281" s="57"/>
      <c r="E281" s="58"/>
      <c r="G281" s="58"/>
      <c r="H281" s="58">
        <v>0</v>
      </c>
      <c r="I281" s="58">
        <v>0</v>
      </c>
      <c r="J281" s="58">
        <v>53725.785503314633</v>
      </c>
      <c r="K281" s="58">
        <v>38376.344444869566</v>
      </c>
      <c r="L281" s="58">
        <v>33863.903833426091</v>
      </c>
      <c r="M281" s="58">
        <v>37373.29873907975</v>
      </c>
      <c r="N281" s="58">
        <v>22595.890171725758</v>
      </c>
      <c r="O281" s="58">
        <v>24928.916423577808</v>
      </c>
      <c r="P281" s="58">
        <v>28155.132071357995</v>
      </c>
      <c r="Q281" s="58">
        <v>31605.076714293591</v>
      </c>
      <c r="R281" s="58">
        <v>35252.47231434354</v>
      </c>
      <c r="S281" s="58">
        <v>39225.959771312613</v>
      </c>
      <c r="T281" s="58">
        <v>41575.334624660594</v>
      </c>
      <c r="U281" s="58">
        <v>44041.617436932043</v>
      </c>
      <c r="V281" s="58">
        <v>48893.707787983658</v>
      </c>
      <c r="W281" s="58">
        <v>52082.957904584495</v>
      </c>
      <c r="X281" s="58">
        <v>55063.136260997475</v>
      </c>
      <c r="Y281" s="58">
        <v>58181.425671277611</v>
      </c>
      <c r="Z281" s="58">
        <v>61431.747500637095</v>
      </c>
      <c r="AA281" s="58">
        <v>64832.77450347253</v>
      </c>
      <c r="AB281" s="58">
        <v>68350.976502120422</v>
      </c>
      <c r="AC281" s="58">
        <v>65473.670425020435</v>
      </c>
      <c r="AD281" s="58">
        <v>55021.820339523314</v>
      </c>
      <c r="AE281" s="58">
        <v>56086.873301188483</v>
      </c>
      <c r="AF281" s="58">
        <v>57011.390633483737</v>
      </c>
      <c r="AG281" s="58">
        <v>58514.671247697457</v>
      </c>
      <c r="AH281" s="58">
        <v>60055.495403828798</v>
      </c>
      <c r="AI281" s="58">
        <v>117735.0549522066</v>
      </c>
      <c r="AJ281" s="58">
        <v>116307.32658584285</v>
      </c>
      <c r="AK281" s="58">
        <v>116802.95412149478</v>
      </c>
      <c r="AL281" s="58">
        <v>119113.03803303614</v>
      </c>
      <c r="AM281" s="58">
        <v>121299.71628616686</v>
      </c>
      <c r="AN281" s="58">
        <v>117731.72279403928</v>
      </c>
      <c r="AO281" s="58">
        <v>103273.56811058821</v>
      </c>
      <c r="AP281" s="58">
        <v>104695.85907020111</v>
      </c>
      <c r="AQ281" s="58">
        <v>106207.04130811848</v>
      </c>
      <c r="AR281" s="58">
        <v>107358.21790146474</v>
      </c>
      <c r="AS281" s="58">
        <v>108410.13268868164</v>
      </c>
      <c r="AT281" s="58">
        <v>109475.63691115988</v>
      </c>
      <c r="AU281" s="58">
        <v>110030.9038763673</v>
      </c>
      <c r="AV281" s="58">
        <v>281835.99398827524</v>
      </c>
    </row>
    <row r="282" spans="1:48" hidden="1" outlineLevel="1" x14ac:dyDescent="0.25">
      <c r="C282" s="1" t="str">
        <f t="shared" si="116"/>
        <v>Mexico</v>
      </c>
      <c r="D282" s="57"/>
      <c r="E282" s="58"/>
      <c r="G282" s="58"/>
      <c r="H282" s="58">
        <v>9480.6652603990915</v>
      </c>
      <c r="I282" s="58">
        <v>6580.4016866659085</v>
      </c>
      <c r="J282" s="58">
        <v>5259.8064044644734</v>
      </c>
      <c r="K282" s="58">
        <v>4704.492484692073</v>
      </c>
      <c r="L282" s="58">
        <v>6872.772547211629</v>
      </c>
      <c r="M282" s="58">
        <v>8158.2604877018312</v>
      </c>
      <c r="N282" s="58">
        <v>7754.1759078333353</v>
      </c>
      <c r="O282" s="58">
        <v>16292.404347679647</v>
      </c>
      <c r="P282" s="58">
        <v>6522.046135812222</v>
      </c>
      <c r="Q282" s="58">
        <v>6904.8044934780492</v>
      </c>
      <c r="R282" s="58">
        <v>6509.4875518270001</v>
      </c>
      <c r="S282" s="58">
        <v>6643.0975533644614</v>
      </c>
      <c r="T282" s="58">
        <v>6945.9665453031157</v>
      </c>
      <c r="U282" s="58">
        <v>7247.4542489030291</v>
      </c>
      <c r="V282" s="58">
        <v>7579.5146559911682</v>
      </c>
      <c r="W282" s="58">
        <v>7979.577714003748</v>
      </c>
      <c r="X282" s="58">
        <v>8386.3891517828706</v>
      </c>
      <c r="Y282" s="58">
        <v>8739.1732535066822</v>
      </c>
      <c r="Z282" s="58">
        <v>9088.456889987503</v>
      </c>
      <c r="AA282" s="58">
        <v>9372.6018781424864</v>
      </c>
      <c r="AB282" s="58">
        <v>8843.1527348378931</v>
      </c>
      <c r="AC282" s="58">
        <v>8897.6128131820296</v>
      </c>
      <c r="AD282" s="58">
        <v>8903.7888647031159</v>
      </c>
      <c r="AE282" s="58">
        <v>5742.6434367611919</v>
      </c>
      <c r="AF282" s="58">
        <v>0</v>
      </c>
      <c r="AG282" s="58">
        <v>0</v>
      </c>
      <c r="AH282" s="58">
        <v>0</v>
      </c>
      <c r="AI282" s="58">
        <v>0</v>
      </c>
      <c r="AJ282" s="58">
        <v>0</v>
      </c>
      <c r="AK282" s="58">
        <v>0</v>
      </c>
      <c r="AL282" s="58">
        <v>0</v>
      </c>
      <c r="AM282" s="58">
        <v>0</v>
      </c>
      <c r="AN282" s="58">
        <v>0</v>
      </c>
      <c r="AO282" s="58">
        <v>0</v>
      </c>
      <c r="AP282" s="58">
        <v>0</v>
      </c>
      <c r="AQ282" s="58">
        <v>0</v>
      </c>
      <c r="AR282" s="58">
        <v>0</v>
      </c>
      <c r="AS282" s="58">
        <v>0</v>
      </c>
      <c r="AT282" s="58">
        <v>0</v>
      </c>
      <c r="AU282" s="58">
        <v>0</v>
      </c>
      <c r="AV282" s="58">
        <v>0</v>
      </c>
    </row>
    <row r="283" spans="1:48" hidden="1" outlineLevel="1" x14ac:dyDescent="0.25">
      <c r="C283" s="1" t="str">
        <f t="shared" si="116"/>
        <v>Paraguay</v>
      </c>
      <c r="D283" s="57"/>
      <c r="E283" s="58"/>
      <c r="G283" s="58"/>
      <c r="H283" s="58">
        <v>0</v>
      </c>
      <c r="I283" s="58">
        <v>112.83725051524242</v>
      </c>
      <c r="J283" s="58">
        <v>9544.2821230528752</v>
      </c>
      <c r="K283" s="58">
        <v>9668.1730669140088</v>
      </c>
      <c r="L283" s="58">
        <v>8895.1013532787001</v>
      </c>
      <c r="M283" s="58">
        <v>9255.2122573929209</v>
      </c>
      <c r="N283" s="58">
        <v>9828.2223818521525</v>
      </c>
      <c r="O283" s="58">
        <v>6988.8623389707864</v>
      </c>
      <c r="P283" s="58">
        <v>3833.3414865533468</v>
      </c>
      <c r="Q283" s="58">
        <v>5752.984237428157</v>
      </c>
      <c r="R283" s="58">
        <v>5463.9241501221068</v>
      </c>
      <c r="S283" s="58">
        <v>6054.766758422501</v>
      </c>
      <c r="T283" s="58">
        <v>8138.6612119671481</v>
      </c>
      <c r="U283" s="58">
        <v>12823.603502205606</v>
      </c>
      <c r="V283" s="58">
        <v>12992.065616605501</v>
      </c>
      <c r="W283" s="58">
        <v>13545.097561286384</v>
      </c>
      <c r="X283" s="58">
        <v>17098.566195672305</v>
      </c>
      <c r="Y283" s="58">
        <v>12196.188686279549</v>
      </c>
      <c r="Z283" s="58">
        <v>12573.178775547183</v>
      </c>
      <c r="AA283" s="58">
        <v>1216.2136023790708</v>
      </c>
      <c r="AB283" s="58">
        <v>2708.2383207311022</v>
      </c>
      <c r="AC283" s="58">
        <v>4540.3451391377803</v>
      </c>
      <c r="AD283" s="58">
        <v>6944.7545705323091</v>
      </c>
      <c r="AE283" s="58">
        <v>8569.1445059211892</v>
      </c>
      <c r="AF283" s="58">
        <v>17412.492748870529</v>
      </c>
      <c r="AG283" s="58">
        <v>24764.000116389863</v>
      </c>
      <c r="AH283" s="58">
        <v>27271.277753340975</v>
      </c>
      <c r="AI283" s="58">
        <v>20245.862810962462</v>
      </c>
      <c r="AJ283" s="58">
        <v>0</v>
      </c>
      <c r="AK283" s="58">
        <v>0</v>
      </c>
      <c r="AL283" s="58">
        <v>0</v>
      </c>
      <c r="AM283" s="58">
        <v>0</v>
      </c>
      <c r="AN283" s="58">
        <v>0</v>
      </c>
      <c r="AO283" s="58">
        <v>0</v>
      </c>
      <c r="AP283" s="58">
        <v>0</v>
      </c>
      <c r="AQ283" s="58">
        <v>0</v>
      </c>
      <c r="AR283" s="58">
        <v>0</v>
      </c>
      <c r="AS283" s="58">
        <v>0</v>
      </c>
      <c r="AT283" s="58">
        <v>0</v>
      </c>
      <c r="AU283" s="58">
        <v>0</v>
      </c>
      <c r="AV283" s="58">
        <v>0</v>
      </c>
    </row>
    <row r="284" spans="1:48" hidden="1" outlineLevel="1" x14ac:dyDescent="0.25">
      <c r="C284" s="1" t="str">
        <f t="shared" si="116"/>
        <v>Peru</v>
      </c>
      <c r="D284" s="57"/>
      <c r="E284" s="58"/>
      <c r="G284" s="58"/>
      <c r="H284" s="58">
        <v>35.464404184669114</v>
      </c>
      <c r="I284" s="58">
        <v>88.243413181506028</v>
      </c>
      <c r="J284" s="58">
        <v>50.247269518889425</v>
      </c>
      <c r="K284" s="58">
        <v>89.695124298865906</v>
      </c>
      <c r="L284" s="58">
        <v>51.583894678799375</v>
      </c>
      <c r="M284" s="58">
        <v>77.489001586879027</v>
      </c>
      <c r="N284" s="58">
        <v>87.213815139156964</v>
      </c>
      <c r="O284" s="58">
        <v>75.600220880539581</v>
      </c>
      <c r="P284" s="58">
        <v>68.198264874759502</v>
      </c>
      <c r="Q284" s="58">
        <v>86.89002029063694</v>
      </c>
      <c r="R284" s="58">
        <v>65.549970372450815</v>
      </c>
      <c r="S284" s="58">
        <v>76.166417226662531</v>
      </c>
      <c r="T284" s="58">
        <v>58.381228585392414</v>
      </c>
      <c r="U284" s="58">
        <v>87.214595564040209</v>
      </c>
      <c r="V284" s="58">
        <v>61.460220947084679</v>
      </c>
      <c r="W284" s="58">
        <v>55.532316862944967</v>
      </c>
      <c r="X284" s="58">
        <v>76.7851877805371</v>
      </c>
      <c r="Y284" s="58">
        <v>52.562352487593472</v>
      </c>
      <c r="Z284" s="58">
        <v>35.069791627768936</v>
      </c>
      <c r="AA284" s="58">
        <v>3206.2913932652946</v>
      </c>
      <c r="AB284" s="58">
        <v>0</v>
      </c>
      <c r="AC284" s="58">
        <v>0</v>
      </c>
      <c r="AD284" s="58">
        <v>0</v>
      </c>
      <c r="AE284" s="58">
        <v>0</v>
      </c>
      <c r="AF284" s="58">
        <v>0</v>
      </c>
      <c r="AG284" s="58">
        <v>0</v>
      </c>
      <c r="AH284" s="58">
        <v>0</v>
      </c>
      <c r="AI284" s="58">
        <v>0</v>
      </c>
      <c r="AJ284" s="58">
        <v>0</v>
      </c>
      <c r="AK284" s="58">
        <v>0</v>
      </c>
      <c r="AL284" s="58">
        <v>0</v>
      </c>
      <c r="AM284" s="58">
        <v>0</v>
      </c>
      <c r="AN284" s="58">
        <v>0</v>
      </c>
      <c r="AO284" s="58">
        <v>0</v>
      </c>
      <c r="AP284" s="58">
        <v>0</v>
      </c>
      <c r="AQ284" s="58">
        <v>0</v>
      </c>
      <c r="AR284" s="58">
        <v>0</v>
      </c>
      <c r="AS284" s="58">
        <v>0</v>
      </c>
      <c r="AT284" s="58">
        <v>0</v>
      </c>
      <c r="AU284" s="58">
        <v>0</v>
      </c>
      <c r="AV284" s="58">
        <v>0</v>
      </c>
    </row>
    <row r="285" spans="1:48" ht="15.75" hidden="1" outlineLevel="1" thickBot="1" x14ac:dyDescent="0.3">
      <c r="C285" s="49" t="str">
        <f t="shared" si="116"/>
        <v>Global Cash Flow</v>
      </c>
      <c r="D285" s="59"/>
      <c r="E285" s="40"/>
      <c r="F285" s="40"/>
      <c r="G285" s="39">
        <v>62766.180692912036</v>
      </c>
      <c r="H285" s="40">
        <f>SUM(H277:H284)</f>
        <v>121738.86565870896</v>
      </c>
      <c r="I285" s="40">
        <f t="shared" ref="I285:AV285" si="117">SUM(I277:I284)</f>
        <v>148075.2535696651</v>
      </c>
      <c r="J285" s="40">
        <f t="shared" si="117"/>
        <v>260466.43864060537</v>
      </c>
      <c r="K285" s="40">
        <f t="shared" si="117"/>
        <v>250894.92409829731</v>
      </c>
      <c r="L285" s="40">
        <f t="shared" si="117"/>
        <v>318206.48635348794</v>
      </c>
      <c r="M285" s="40">
        <f t="shared" si="117"/>
        <v>277498.44838345546</v>
      </c>
      <c r="N285" s="40">
        <f t="shared" si="117"/>
        <v>149249.52128452546</v>
      </c>
      <c r="O285" s="40">
        <f t="shared" si="117"/>
        <v>143411.91964021913</v>
      </c>
      <c r="P285" s="40">
        <f t="shared" si="117"/>
        <v>165722.93962779717</v>
      </c>
      <c r="Q285" s="40">
        <f t="shared" si="117"/>
        <v>166610.30266802211</v>
      </c>
      <c r="R285" s="40">
        <f t="shared" si="117"/>
        <v>148752.26563185689</v>
      </c>
      <c r="S285" s="40">
        <f t="shared" si="117"/>
        <v>218615.02902211298</v>
      </c>
      <c r="T285" s="40">
        <f t="shared" si="117"/>
        <v>249072.53692483614</v>
      </c>
      <c r="U285" s="40">
        <f t="shared" si="117"/>
        <v>243956.32983617383</v>
      </c>
      <c r="V285" s="40">
        <f t="shared" si="117"/>
        <v>198919.29106899656</v>
      </c>
      <c r="W285" s="40">
        <f t="shared" si="117"/>
        <v>247820.11614238148</v>
      </c>
      <c r="X285" s="40">
        <f t="shared" si="117"/>
        <v>244608.27770939076</v>
      </c>
      <c r="Y285" s="40">
        <f t="shared" si="117"/>
        <v>302396.97376384953</v>
      </c>
      <c r="Z285" s="40">
        <f t="shared" si="117"/>
        <v>232812.05334017513</v>
      </c>
      <c r="AA285" s="40">
        <f t="shared" si="117"/>
        <v>314705.81968320446</v>
      </c>
      <c r="AB285" s="40">
        <f t="shared" si="117"/>
        <v>417579.50143963925</v>
      </c>
      <c r="AC285" s="40">
        <f t="shared" si="117"/>
        <v>445649.79452912667</v>
      </c>
      <c r="AD285" s="40">
        <f t="shared" si="117"/>
        <v>350629.84783169371</v>
      </c>
      <c r="AE285" s="40">
        <f t="shared" si="117"/>
        <v>233062.06550629452</v>
      </c>
      <c r="AF285" s="40">
        <f t="shared" si="117"/>
        <v>388009.42215235147</v>
      </c>
      <c r="AG285" s="40">
        <f t="shared" si="117"/>
        <v>179260.24887395516</v>
      </c>
      <c r="AH285" s="40">
        <f t="shared" si="117"/>
        <v>187380.69637086696</v>
      </c>
      <c r="AI285" s="40">
        <f t="shared" si="117"/>
        <v>150343.88798845268</v>
      </c>
      <c r="AJ285" s="40">
        <f t="shared" si="117"/>
        <v>144308.41951648402</v>
      </c>
      <c r="AK285" s="40">
        <f t="shared" si="117"/>
        <v>203221.16086765859</v>
      </c>
      <c r="AL285" s="40">
        <f t="shared" si="117"/>
        <v>251033.73389768697</v>
      </c>
      <c r="AM285" s="40">
        <f t="shared" si="117"/>
        <v>151902.14170918762</v>
      </c>
      <c r="AN285" s="40">
        <f t="shared" si="117"/>
        <v>129313.52188875298</v>
      </c>
      <c r="AO285" s="40">
        <f t="shared" si="117"/>
        <v>103970.7464538362</v>
      </c>
      <c r="AP285" s="40">
        <f t="shared" si="117"/>
        <v>105405.95120781423</v>
      </c>
      <c r="AQ285" s="40">
        <f t="shared" si="117"/>
        <v>106935.68422395347</v>
      </c>
      <c r="AR285" s="40">
        <f t="shared" si="117"/>
        <v>108126.36502328566</v>
      </c>
      <c r="AS285" s="40">
        <f t="shared" si="117"/>
        <v>108410.13268868164</v>
      </c>
      <c r="AT285" s="40">
        <f t="shared" si="117"/>
        <v>109475.63691115988</v>
      </c>
      <c r="AU285" s="40">
        <f t="shared" si="117"/>
        <v>110030.9038763673</v>
      </c>
      <c r="AV285" s="40">
        <f t="shared" si="117"/>
        <v>281835.99398827524</v>
      </c>
    </row>
    <row r="286" spans="1:48" hidden="1" outlineLevel="1" x14ac:dyDescent="0.25">
      <c r="C286" s="41"/>
      <c r="D286" s="60"/>
      <c r="E286" s="42"/>
      <c r="F286" s="42"/>
      <c r="G286" s="42"/>
      <c r="H286" s="42"/>
      <c r="I286" s="42"/>
      <c r="J286" s="42"/>
      <c r="K286" s="42"/>
      <c r="L286" s="42"/>
      <c r="M286" s="42"/>
    </row>
    <row r="287" spans="1:48" hidden="1" outlineLevel="1" x14ac:dyDescent="0.25">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row>
    <row r="288" spans="1:48" collapsed="1" x14ac:dyDescent="0.25">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c r="AT288" s="61"/>
      <c r="AU288" s="61"/>
      <c r="AV288" s="61"/>
    </row>
    <row r="289" spans="1:48" x14ac:dyDescent="0.25">
      <c r="B289" s="12"/>
      <c r="C289" s="13"/>
      <c r="D289" s="13"/>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row>
    <row r="290" spans="1:48" ht="21.75" thickBot="1" x14ac:dyDescent="0.4">
      <c r="A290" s="1">
        <v>11</v>
      </c>
      <c r="B290" s="12"/>
      <c r="C290" s="14" t="s">
        <v>34</v>
      </c>
      <c r="D290" s="52"/>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row>
    <row r="291" spans="1:48" hidden="1" outlineLevel="1" x14ac:dyDescent="0.25">
      <c r="C291" s="22" t="s">
        <v>0</v>
      </c>
      <c r="D291" s="22"/>
      <c r="E291" s="22"/>
      <c r="F291" s="23"/>
      <c r="G291" s="23"/>
      <c r="H291" s="64">
        <f>+H276</f>
        <v>2020</v>
      </c>
      <c r="I291" s="64">
        <f t="shared" ref="I291:AV291" si="118">+I276</f>
        <v>2021</v>
      </c>
      <c r="J291" s="64">
        <f t="shared" si="118"/>
        <v>2022</v>
      </c>
      <c r="K291" s="64">
        <f t="shared" si="118"/>
        <v>2023</v>
      </c>
      <c r="L291" s="64">
        <f t="shared" si="118"/>
        <v>2024</v>
      </c>
      <c r="M291" s="64">
        <f t="shared" si="118"/>
        <v>2025</v>
      </c>
      <c r="N291" s="64">
        <f t="shared" si="118"/>
        <v>2026</v>
      </c>
      <c r="O291" s="64">
        <f t="shared" si="118"/>
        <v>2027</v>
      </c>
      <c r="P291" s="64">
        <f t="shared" si="118"/>
        <v>2028</v>
      </c>
      <c r="Q291" s="64">
        <f t="shared" si="118"/>
        <v>2029</v>
      </c>
      <c r="R291" s="64">
        <f t="shared" si="118"/>
        <v>2030</v>
      </c>
      <c r="S291" s="64">
        <f t="shared" si="118"/>
        <v>2031</v>
      </c>
      <c r="T291" s="64">
        <f t="shared" si="118"/>
        <v>2032</v>
      </c>
      <c r="U291" s="64">
        <f t="shared" si="118"/>
        <v>2033</v>
      </c>
      <c r="V291" s="64">
        <f t="shared" si="118"/>
        <v>2034</v>
      </c>
      <c r="W291" s="64">
        <f t="shared" si="118"/>
        <v>2035</v>
      </c>
      <c r="X291" s="64">
        <f t="shared" si="118"/>
        <v>2036</v>
      </c>
      <c r="Y291" s="64">
        <f t="shared" si="118"/>
        <v>2037</v>
      </c>
      <c r="Z291" s="64">
        <f t="shared" si="118"/>
        <v>2038</v>
      </c>
      <c r="AA291" s="64">
        <f t="shared" si="118"/>
        <v>2039</v>
      </c>
      <c r="AB291" s="64">
        <f t="shared" si="118"/>
        <v>2040</v>
      </c>
      <c r="AC291" s="64">
        <f t="shared" si="118"/>
        <v>2041</v>
      </c>
      <c r="AD291" s="64">
        <f t="shared" si="118"/>
        <v>2042</v>
      </c>
      <c r="AE291" s="64">
        <f t="shared" si="118"/>
        <v>2043</v>
      </c>
      <c r="AF291" s="64">
        <f t="shared" si="118"/>
        <v>2044</v>
      </c>
      <c r="AG291" s="64">
        <f t="shared" si="118"/>
        <v>2045</v>
      </c>
      <c r="AH291" s="64">
        <f t="shared" si="118"/>
        <v>2046</v>
      </c>
      <c r="AI291" s="64">
        <f t="shared" si="118"/>
        <v>2047</v>
      </c>
      <c r="AJ291" s="64">
        <f t="shared" si="118"/>
        <v>2048</v>
      </c>
      <c r="AK291" s="64">
        <f t="shared" si="118"/>
        <v>2049</v>
      </c>
      <c r="AL291" s="64">
        <f t="shared" si="118"/>
        <v>2050</v>
      </c>
      <c r="AM291" s="64">
        <f t="shared" si="118"/>
        <v>2051</v>
      </c>
      <c r="AN291" s="64">
        <f t="shared" si="118"/>
        <v>2052</v>
      </c>
      <c r="AO291" s="64">
        <f t="shared" si="118"/>
        <v>2053</v>
      </c>
      <c r="AP291" s="64">
        <f t="shared" si="118"/>
        <v>2054</v>
      </c>
      <c r="AQ291" s="64">
        <f t="shared" si="118"/>
        <v>2055</v>
      </c>
      <c r="AR291" s="64">
        <f t="shared" si="118"/>
        <v>2056</v>
      </c>
      <c r="AS291" s="64">
        <f t="shared" si="118"/>
        <v>2057</v>
      </c>
      <c r="AT291" s="64">
        <f t="shared" si="118"/>
        <v>2058</v>
      </c>
      <c r="AU291" s="64">
        <f t="shared" si="118"/>
        <v>2059</v>
      </c>
      <c r="AV291" s="64">
        <f t="shared" si="118"/>
        <v>2060</v>
      </c>
    </row>
    <row r="292" spans="1:48" hidden="1" outlineLevel="1" x14ac:dyDescent="0.25">
      <c r="C292" s="1" t="str">
        <f>+C277</f>
        <v>Spain</v>
      </c>
      <c r="D292" s="57"/>
      <c r="E292" s="58"/>
      <c r="G292" s="58"/>
      <c r="H292" s="58">
        <v>0</v>
      </c>
      <c r="I292" s="58">
        <v>0</v>
      </c>
      <c r="J292" s="58">
        <v>0</v>
      </c>
      <c r="K292" s="58">
        <v>0</v>
      </c>
      <c r="L292" s="58">
        <v>0</v>
      </c>
      <c r="M292" s="58">
        <v>0</v>
      </c>
      <c r="N292" s="58">
        <v>0</v>
      </c>
      <c r="O292" s="58">
        <v>0</v>
      </c>
      <c r="P292" s="58">
        <v>0</v>
      </c>
      <c r="Q292" s="58">
        <v>0</v>
      </c>
      <c r="R292" s="58">
        <v>0</v>
      </c>
      <c r="S292" s="58">
        <v>0</v>
      </c>
      <c r="T292" s="58">
        <v>0</v>
      </c>
      <c r="U292" s="58">
        <v>0</v>
      </c>
      <c r="V292" s="58">
        <v>0</v>
      </c>
      <c r="W292" s="58">
        <v>0</v>
      </c>
      <c r="X292" s="58">
        <v>0</v>
      </c>
      <c r="Y292" s="58">
        <v>0</v>
      </c>
      <c r="Z292" s="58">
        <v>0</v>
      </c>
      <c r="AA292" s="58">
        <v>0</v>
      </c>
      <c r="AB292" s="58">
        <v>0</v>
      </c>
      <c r="AC292" s="58">
        <v>0</v>
      </c>
      <c r="AD292" s="58">
        <v>0</v>
      </c>
      <c r="AE292" s="58">
        <v>0</v>
      </c>
      <c r="AF292" s="58">
        <v>0</v>
      </c>
      <c r="AG292" s="58">
        <v>0</v>
      </c>
      <c r="AH292" s="58">
        <v>0</v>
      </c>
      <c r="AI292" s="58">
        <v>0</v>
      </c>
      <c r="AJ292" s="58">
        <v>0</v>
      </c>
      <c r="AK292" s="58">
        <v>0</v>
      </c>
      <c r="AL292" s="58">
        <v>0</v>
      </c>
      <c r="AM292" s="58">
        <v>0</v>
      </c>
      <c r="AN292" s="58">
        <v>0</v>
      </c>
      <c r="AO292" s="58">
        <v>0</v>
      </c>
      <c r="AP292" s="58">
        <v>0</v>
      </c>
      <c r="AQ292" s="58">
        <v>0</v>
      </c>
      <c r="AR292" s="58">
        <v>0</v>
      </c>
      <c r="AS292" s="58">
        <v>0</v>
      </c>
      <c r="AT292" s="58">
        <v>0</v>
      </c>
      <c r="AU292" s="58">
        <v>0</v>
      </c>
      <c r="AV292" s="58">
        <v>0</v>
      </c>
    </row>
    <row r="293" spans="1:48" hidden="1" outlineLevel="1" x14ac:dyDescent="0.25">
      <c r="C293" s="1" t="str">
        <f t="shared" ref="C293:C300" si="119">+C278</f>
        <v>Chile</v>
      </c>
      <c r="D293" s="57"/>
      <c r="E293" s="58"/>
      <c r="G293" s="58"/>
      <c r="H293" s="58">
        <v>19450.269129347427</v>
      </c>
      <c r="I293" s="58">
        <v>15825.844700681148</v>
      </c>
      <c r="J293" s="58">
        <v>45359.987009109762</v>
      </c>
      <c r="K293" s="58">
        <v>0</v>
      </c>
      <c r="L293" s="58">
        <v>0</v>
      </c>
      <c r="M293" s="58">
        <v>0</v>
      </c>
      <c r="N293" s="65">
        <v>0</v>
      </c>
      <c r="O293" s="58">
        <v>0</v>
      </c>
      <c r="P293" s="58">
        <v>0</v>
      </c>
      <c r="Q293" s="58">
        <v>0</v>
      </c>
      <c r="R293" s="58">
        <v>0</v>
      </c>
      <c r="S293" s="58">
        <v>0</v>
      </c>
      <c r="T293" s="58">
        <v>0</v>
      </c>
      <c r="U293" s="58">
        <v>0</v>
      </c>
      <c r="V293" s="58">
        <v>0</v>
      </c>
      <c r="W293" s="58">
        <v>0</v>
      </c>
      <c r="X293" s="58">
        <v>0</v>
      </c>
      <c r="Y293" s="58">
        <v>0</v>
      </c>
      <c r="Z293" s="58">
        <v>0</v>
      </c>
      <c r="AA293" s="58">
        <v>0</v>
      </c>
      <c r="AB293" s="58">
        <v>0</v>
      </c>
      <c r="AC293" s="58">
        <v>0</v>
      </c>
      <c r="AD293" s="58">
        <v>0</v>
      </c>
      <c r="AE293" s="58">
        <v>0</v>
      </c>
      <c r="AF293" s="58">
        <v>0</v>
      </c>
      <c r="AG293" s="58">
        <v>0</v>
      </c>
      <c r="AH293" s="58">
        <v>0</v>
      </c>
      <c r="AI293" s="58">
        <v>0</v>
      </c>
      <c r="AJ293" s="58">
        <v>0</v>
      </c>
      <c r="AK293" s="58">
        <v>0</v>
      </c>
      <c r="AL293" s="58">
        <v>0</v>
      </c>
      <c r="AM293" s="58">
        <v>0</v>
      </c>
      <c r="AN293" s="58">
        <v>0</v>
      </c>
      <c r="AO293" s="58">
        <v>0</v>
      </c>
      <c r="AP293" s="58">
        <v>0</v>
      </c>
      <c r="AQ293" s="58">
        <v>0</v>
      </c>
      <c r="AR293" s="58">
        <v>0</v>
      </c>
      <c r="AS293" s="58">
        <v>0</v>
      </c>
      <c r="AT293" s="58">
        <v>0</v>
      </c>
      <c r="AU293" s="58">
        <v>0</v>
      </c>
      <c r="AV293" s="58">
        <v>0</v>
      </c>
    </row>
    <row r="294" spans="1:48" hidden="1" outlineLevel="1" x14ac:dyDescent="0.25">
      <c r="C294" s="1" t="str">
        <f t="shared" si="119"/>
        <v>Colombia</v>
      </c>
      <c r="D294" s="57"/>
      <c r="E294" s="58"/>
      <c r="G294" s="58"/>
      <c r="H294" s="58">
        <v>37762.084419526684</v>
      </c>
      <c r="I294" s="58">
        <v>46255.139621818831</v>
      </c>
      <c r="J294" s="58">
        <v>22426.481238427525</v>
      </c>
      <c r="K294" s="58">
        <v>0</v>
      </c>
      <c r="L294" s="58">
        <v>0</v>
      </c>
      <c r="M294" s="58">
        <v>0</v>
      </c>
      <c r="N294" s="58">
        <v>0</v>
      </c>
      <c r="O294" s="58">
        <v>0</v>
      </c>
      <c r="P294" s="58">
        <v>0</v>
      </c>
      <c r="Q294" s="58">
        <v>0</v>
      </c>
      <c r="R294" s="58">
        <v>0</v>
      </c>
      <c r="S294" s="58">
        <v>0</v>
      </c>
      <c r="T294" s="58">
        <v>0</v>
      </c>
      <c r="U294" s="58">
        <v>0</v>
      </c>
      <c r="V294" s="58">
        <v>0</v>
      </c>
      <c r="W294" s="58">
        <v>0</v>
      </c>
      <c r="X294" s="58">
        <v>0</v>
      </c>
      <c r="Y294" s="58">
        <v>0</v>
      </c>
      <c r="Z294" s="58">
        <v>0</v>
      </c>
      <c r="AA294" s="58">
        <v>0</v>
      </c>
      <c r="AB294" s="58">
        <v>0</v>
      </c>
      <c r="AC294" s="58">
        <v>0</v>
      </c>
      <c r="AD294" s="58">
        <v>0</v>
      </c>
      <c r="AE294" s="58">
        <v>0</v>
      </c>
      <c r="AF294" s="58">
        <v>0</v>
      </c>
      <c r="AG294" s="58">
        <v>0</v>
      </c>
      <c r="AH294" s="58">
        <v>0</v>
      </c>
      <c r="AI294" s="58">
        <v>0</v>
      </c>
      <c r="AJ294" s="58">
        <v>0</v>
      </c>
      <c r="AK294" s="58">
        <v>0</v>
      </c>
      <c r="AL294" s="58">
        <v>0</v>
      </c>
      <c r="AM294" s="58">
        <v>0</v>
      </c>
      <c r="AN294" s="58">
        <v>0</v>
      </c>
      <c r="AO294" s="58">
        <v>0</v>
      </c>
      <c r="AP294" s="58">
        <v>0</v>
      </c>
      <c r="AQ294" s="58">
        <v>0</v>
      </c>
      <c r="AR294" s="58">
        <v>0</v>
      </c>
      <c r="AS294" s="58">
        <v>0</v>
      </c>
      <c r="AT294" s="58">
        <v>0</v>
      </c>
      <c r="AU294" s="58">
        <v>0</v>
      </c>
      <c r="AV294" s="58">
        <v>0</v>
      </c>
    </row>
    <row r="295" spans="1:48" hidden="1" outlineLevel="1" x14ac:dyDescent="0.25">
      <c r="C295" s="1" t="str">
        <f t="shared" si="119"/>
        <v>Uruguay</v>
      </c>
      <c r="D295" s="57"/>
      <c r="E295" s="58"/>
      <c r="G295" s="58"/>
      <c r="H295" s="58">
        <v>3779.7805685540661</v>
      </c>
      <c r="I295" s="58">
        <v>14416.997201207296</v>
      </c>
      <c r="J295" s="58">
        <v>10798.712016605194</v>
      </c>
      <c r="K295" s="58">
        <v>0</v>
      </c>
      <c r="L295" s="58">
        <v>0</v>
      </c>
      <c r="M295" s="58">
        <v>0</v>
      </c>
      <c r="N295" s="58">
        <v>0</v>
      </c>
      <c r="O295" s="58">
        <v>0</v>
      </c>
      <c r="P295" s="58">
        <v>0</v>
      </c>
      <c r="Q295" s="58">
        <v>0</v>
      </c>
      <c r="R295" s="58">
        <v>0</v>
      </c>
      <c r="S295" s="58">
        <v>0</v>
      </c>
      <c r="T295" s="58">
        <v>0</v>
      </c>
      <c r="U295" s="58">
        <v>0</v>
      </c>
      <c r="V295" s="58">
        <v>0</v>
      </c>
      <c r="W295" s="58">
        <v>0</v>
      </c>
      <c r="X295" s="58">
        <v>0</v>
      </c>
      <c r="Y295" s="58">
        <v>0</v>
      </c>
      <c r="Z295" s="58">
        <v>0</v>
      </c>
      <c r="AA295" s="58">
        <v>0</v>
      </c>
      <c r="AB295" s="58">
        <v>0</v>
      </c>
      <c r="AC295" s="58">
        <v>0</v>
      </c>
      <c r="AD295" s="58">
        <v>0</v>
      </c>
      <c r="AE295" s="58">
        <v>0</v>
      </c>
      <c r="AF295" s="58">
        <v>0</v>
      </c>
      <c r="AG295" s="58">
        <v>0</v>
      </c>
      <c r="AH295" s="58">
        <v>0</v>
      </c>
      <c r="AI295" s="58">
        <v>0</v>
      </c>
      <c r="AJ295" s="58">
        <v>0</v>
      </c>
      <c r="AK295" s="58">
        <v>0</v>
      </c>
      <c r="AL295" s="58">
        <v>0</v>
      </c>
      <c r="AM295" s="58">
        <v>0</v>
      </c>
      <c r="AN295" s="58">
        <v>0</v>
      </c>
      <c r="AO295" s="58">
        <v>0</v>
      </c>
      <c r="AP295" s="58">
        <v>0</v>
      </c>
      <c r="AQ295" s="58">
        <v>0</v>
      </c>
      <c r="AR295" s="58">
        <v>0</v>
      </c>
      <c r="AS295" s="58">
        <v>0</v>
      </c>
      <c r="AT295" s="58">
        <v>0</v>
      </c>
      <c r="AU295" s="58">
        <v>0</v>
      </c>
      <c r="AV295" s="58">
        <v>0</v>
      </c>
    </row>
    <row r="296" spans="1:48" hidden="1" outlineLevel="1" x14ac:dyDescent="0.25">
      <c r="C296" s="1" t="str">
        <f t="shared" si="119"/>
        <v>Italy</v>
      </c>
      <c r="D296" s="57"/>
      <c r="E296" s="58"/>
      <c r="G296" s="58"/>
      <c r="H296" s="58">
        <v>60273.969696313769</v>
      </c>
      <c r="I296" s="58">
        <v>18972.218135708863</v>
      </c>
      <c r="J296" s="58">
        <v>0</v>
      </c>
      <c r="K296" s="58">
        <v>0</v>
      </c>
      <c r="L296" s="58">
        <v>0</v>
      </c>
      <c r="M296" s="58">
        <v>0</v>
      </c>
      <c r="N296" s="58">
        <v>0</v>
      </c>
      <c r="O296" s="58">
        <v>0</v>
      </c>
      <c r="P296" s="58">
        <v>0</v>
      </c>
      <c r="Q296" s="58">
        <v>0</v>
      </c>
      <c r="R296" s="58">
        <v>0</v>
      </c>
      <c r="S296" s="58">
        <v>0</v>
      </c>
      <c r="T296" s="58">
        <v>0</v>
      </c>
      <c r="U296" s="58">
        <v>0</v>
      </c>
      <c r="V296" s="58">
        <v>0</v>
      </c>
      <c r="W296" s="58">
        <v>0</v>
      </c>
      <c r="X296" s="58">
        <v>0</v>
      </c>
      <c r="Y296" s="58">
        <v>0</v>
      </c>
      <c r="Z296" s="58">
        <v>0</v>
      </c>
      <c r="AA296" s="58">
        <v>0</v>
      </c>
      <c r="AB296" s="58">
        <v>0</v>
      </c>
      <c r="AC296" s="58">
        <v>0</v>
      </c>
      <c r="AD296" s="58">
        <v>0</v>
      </c>
      <c r="AE296" s="58">
        <v>0</v>
      </c>
      <c r="AF296" s="58">
        <v>0</v>
      </c>
      <c r="AG296" s="58">
        <v>0</v>
      </c>
      <c r="AH296" s="58">
        <v>0</v>
      </c>
      <c r="AI296" s="58">
        <v>0</v>
      </c>
      <c r="AJ296" s="58">
        <v>0</v>
      </c>
      <c r="AK296" s="58">
        <v>0</v>
      </c>
      <c r="AL296" s="58">
        <v>0</v>
      </c>
      <c r="AM296" s="58">
        <v>0</v>
      </c>
      <c r="AN296" s="58">
        <v>0</v>
      </c>
      <c r="AO296" s="58">
        <v>0</v>
      </c>
      <c r="AP296" s="58">
        <v>0</v>
      </c>
      <c r="AQ296" s="58">
        <v>0</v>
      </c>
      <c r="AR296" s="58">
        <v>0</v>
      </c>
      <c r="AS296" s="58">
        <v>0</v>
      </c>
      <c r="AT296" s="58">
        <v>0</v>
      </c>
      <c r="AU296" s="58">
        <v>0</v>
      </c>
      <c r="AV296" s="58">
        <v>0</v>
      </c>
    </row>
    <row r="297" spans="1:48" hidden="1" outlineLevel="1" x14ac:dyDescent="0.25">
      <c r="C297" s="1" t="str">
        <f t="shared" si="119"/>
        <v>Mexico</v>
      </c>
      <c r="D297" s="57"/>
      <c r="E297" s="58"/>
      <c r="G297" s="58"/>
      <c r="H297" s="58">
        <v>0</v>
      </c>
      <c r="I297" s="58">
        <v>0</v>
      </c>
      <c r="J297" s="58">
        <v>0</v>
      </c>
      <c r="K297" s="58">
        <v>0</v>
      </c>
      <c r="L297" s="58">
        <v>0</v>
      </c>
      <c r="M297" s="58">
        <v>0</v>
      </c>
      <c r="N297" s="58">
        <v>0</v>
      </c>
      <c r="O297" s="58">
        <v>0</v>
      </c>
      <c r="P297" s="58">
        <v>0</v>
      </c>
      <c r="Q297" s="58">
        <v>0</v>
      </c>
      <c r="R297" s="58">
        <v>0</v>
      </c>
      <c r="S297" s="58">
        <v>0</v>
      </c>
      <c r="T297" s="58">
        <v>0</v>
      </c>
      <c r="U297" s="58">
        <v>0</v>
      </c>
      <c r="V297" s="58">
        <v>0</v>
      </c>
      <c r="W297" s="58">
        <v>0</v>
      </c>
      <c r="X297" s="58">
        <v>0</v>
      </c>
      <c r="Y297" s="58">
        <v>0</v>
      </c>
      <c r="Z297" s="58">
        <v>0</v>
      </c>
      <c r="AA297" s="58">
        <v>0</v>
      </c>
      <c r="AB297" s="58">
        <v>0</v>
      </c>
      <c r="AC297" s="58">
        <v>0</v>
      </c>
      <c r="AD297" s="58">
        <v>0</v>
      </c>
      <c r="AE297" s="58">
        <v>0</v>
      </c>
      <c r="AF297" s="58">
        <v>0</v>
      </c>
      <c r="AG297" s="58">
        <v>0</v>
      </c>
      <c r="AH297" s="58">
        <v>0</v>
      </c>
      <c r="AI297" s="58">
        <v>0</v>
      </c>
      <c r="AJ297" s="58">
        <v>0</v>
      </c>
      <c r="AK297" s="58">
        <v>0</v>
      </c>
      <c r="AL297" s="58">
        <v>0</v>
      </c>
      <c r="AM297" s="58">
        <v>0</v>
      </c>
      <c r="AN297" s="58">
        <v>0</v>
      </c>
      <c r="AO297" s="58">
        <v>0</v>
      </c>
      <c r="AP297" s="58">
        <v>0</v>
      </c>
      <c r="AQ297" s="58">
        <v>0</v>
      </c>
      <c r="AR297" s="58">
        <v>0</v>
      </c>
      <c r="AS297" s="58">
        <v>0</v>
      </c>
      <c r="AT297" s="58">
        <v>0</v>
      </c>
      <c r="AU297" s="58">
        <v>0</v>
      </c>
      <c r="AV297" s="58">
        <v>0</v>
      </c>
    </row>
    <row r="298" spans="1:48" hidden="1" outlineLevel="1" x14ac:dyDescent="0.25">
      <c r="C298" s="1" t="str">
        <f t="shared" si="119"/>
        <v>Paraguay</v>
      </c>
      <c r="D298" s="57"/>
      <c r="E298" s="58"/>
      <c r="G298" s="58"/>
      <c r="H298" s="58">
        <v>19048.295170569872</v>
      </c>
      <c r="I298" s="58">
        <v>12251.997024769777</v>
      </c>
      <c r="J298" s="58">
        <v>0</v>
      </c>
      <c r="K298" s="58">
        <v>0</v>
      </c>
      <c r="L298" s="58">
        <v>0</v>
      </c>
      <c r="M298" s="58">
        <v>0</v>
      </c>
      <c r="N298" s="58">
        <v>0</v>
      </c>
      <c r="O298" s="58">
        <v>0</v>
      </c>
      <c r="P298" s="58">
        <v>0</v>
      </c>
      <c r="Q298" s="58">
        <v>0</v>
      </c>
      <c r="R298" s="58">
        <v>0</v>
      </c>
      <c r="S298" s="58">
        <v>0</v>
      </c>
      <c r="T298" s="58">
        <v>0</v>
      </c>
      <c r="U298" s="58">
        <v>0</v>
      </c>
      <c r="V298" s="58">
        <v>0</v>
      </c>
      <c r="W298" s="58">
        <v>0</v>
      </c>
      <c r="X298" s="58">
        <v>0</v>
      </c>
      <c r="Y298" s="58">
        <v>0</v>
      </c>
      <c r="Z298" s="58">
        <v>0</v>
      </c>
      <c r="AA298" s="58">
        <v>0</v>
      </c>
      <c r="AB298" s="58">
        <v>0</v>
      </c>
      <c r="AC298" s="58">
        <v>0</v>
      </c>
      <c r="AD298" s="58">
        <v>0</v>
      </c>
      <c r="AE298" s="58">
        <v>0</v>
      </c>
      <c r="AF298" s="58">
        <v>0</v>
      </c>
      <c r="AG298" s="58">
        <v>0</v>
      </c>
      <c r="AH298" s="58">
        <v>0</v>
      </c>
      <c r="AI298" s="58">
        <v>0</v>
      </c>
      <c r="AJ298" s="58">
        <v>0</v>
      </c>
      <c r="AK298" s="58">
        <v>0</v>
      </c>
      <c r="AL298" s="58">
        <v>0</v>
      </c>
      <c r="AM298" s="58">
        <v>0</v>
      </c>
      <c r="AN298" s="58">
        <v>0</v>
      </c>
      <c r="AO298" s="58">
        <v>0</v>
      </c>
      <c r="AP298" s="58">
        <v>0</v>
      </c>
      <c r="AQ298" s="58">
        <v>0</v>
      </c>
      <c r="AR298" s="58">
        <v>0</v>
      </c>
      <c r="AS298" s="58">
        <v>0</v>
      </c>
      <c r="AT298" s="58">
        <v>0</v>
      </c>
      <c r="AU298" s="58">
        <v>0</v>
      </c>
      <c r="AV298" s="58">
        <v>0</v>
      </c>
    </row>
    <row r="299" spans="1:48" hidden="1" outlineLevel="1" x14ac:dyDescent="0.25">
      <c r="C299" s="1" t="str">
        <f t="shared" si="119"/>
        <v>Peru</v>
      </c>
      <c r="D299" s="57"/>
      <c r="E299" s="58"/>
      <c r="G299" s="58"/>
      <c r="H299" s="58">
        <v>0</v>
      </c>
      <c r="I299" s="58">
        <v>0</v>
      </c>
      <c r="J299" s="58">
        <v>0</v>
      </c>
      <c r="K299" s="58">
        <v>0</v>
      </c>
      <c r="L299" s="58">
        <v>0</v>
      </c>
      <c r="M299" s="58">
        <v>0</v>
      </c>
      <c r="N299" s="58">
        <v>0</v>
      </c>
      <c r="O299" s="58">
        <v>0</v>
      </c>
      <c r="P299" s="58">
        <v>0</v>
      </c>
      <c r="Q299" s="58">
        <v>0</v>
      </c>
      <c r="R299" s="58">
        <v>0</v>
      </c>
      <c r="S299" s="58">
        <v>0</v>
      </c>
      <c r="T299" s="58">
        <v>0</v>
      </c>
      <c r="U299" s="58">
        <v>0</v>
      </c>
      <c r="V299" s="58">
        <v>0</v>
      </c>
      <c r="W299" s="58">
        <v>0</v>
      </c>
      <c r="X299" s="58">
        <v>0</v>
      </c>
      <c r="Y299" s="58">
        <v>0</v>
      </c>
      <c r="Z299" s="58">
        <v>0</v>
      </c>
      <c r="AA299" s="58">
        <v>0</v>
      </c>
      <c r="AB299" s="58">
        <v>0</v>
      </c>
      <c r="AC299" s="58">
        <v>0</v>
      </c>
      <c r="AD299" s="58">
        <v>0</v>
      </c>
      <c r="AE299" s="58">
        <v>0</v>
      </c>
      <c r="AF299" s="58">
        <v>0</v>
      </c>
      <c r="AG299" s="58">
        <v>0</v>
      </c>
      <c r="AH299" s="58">
        <v>0</v>
      </c>
      <c r="AI299" s="58">
        <v>0</v>
      </c>
      <c r="AJ299" s="58">
        <v>0</v>
      </c>
      <c r="AK299" s="58">
        <v>0</v>
      </c>
      <c r="AL299" s="58">
        <v>0</v>
      </c>
      <c r="AM299" s="58">
        <v>0</v>
      </c>
      <c r="AN299" s="58">
        <v>0</v>
      </c>
      <c r="AO299" s="58">
        <v>0</v>
      </c>
      <c r="AP299" s="58">
        <v>0</v>
      </c>
      <c r="AQ299" s="58">
        <v>0</v>
      </c>
      <c r="AR299" s="58">
        <v>0</v>
      </c>
      <c r="AS299" s="58">
        <v>0</v>
      </c>
      <c r="AT299" s="58">
        <v>0</v>
      </c>
      <c r="AU299" s="58">
        <v>0</v>
      </c>
      <c r="AV299" s="58">
        <v>0</v>
      </c>
    </row>
    <row r="300" spans="1:48" ht="15.75" hidden="1" outlineLevel="1" thickBot="1" x14ac:dyDescent="0.3">
      <c r="C300" s="49" t="str">
        <f t="shared" si="119"/>
        <v>Global Cash Flow</v>
      </c>
      <c r="D300" s="59"/>
      <c r="E300" s="40"/>
      <c r="F300" s="40"/>
      <c r="G300" s="39">
        <v>219826.0431082921</v>
      </c>
      <c r="H300" s="40">
        <f>SUM(H292:H299)</f>
        <v>140314.39898431182</v>
      </c>
      <c r="I300" s="40">
        <f t="shared" ref="I300:AV300" si="120">SUM(I292:I299)</f>
        <v>107722.19668418591</v>
      </c>
      <c r="J300" s="40">
        <f t="shared" si="120"/>
        <v>78585.180264142473</v>
      </c>
      <c r="K300" s="40">
        <f t="shared" si="120"/>
        <v>0</v>
      </c>
      <c r="L300" s="40">
        <f t="shared" si="120"/>
        <v>0</v>
      </c>
      <c r="M300" s="40">
        <f t="shared" si="120"/>
        <v>0</v>
      </c>
      <c r="N300" s="40">
        <f t="shared" si="120"/>
        <v>0</v>
      </c>
      <c r="O300" s="40">
        <f t="shared" si="120"/>
        <v>0</v>
      </c>
      <c r="P300" s="40">
        <f t="shared" si="120"/>
        <v>0</v>
      </c>
      <c r="Q300" s="40">
        <f t="shared" si="120"/>
        <v>0</v>
      </c>
      <c r="R300" s="40">
        <f t="shared" si="120"/>
        <v>0</v>
      </c>
      <c r="S300" s="40">
        <f t="shared" si="120"/>
        <v>0</v>
      </c>
      <c r="T300" s="40">
        <f t="shared" si="120"/>
        <v>0</v>
      </c>
      <c r="U300" s="40">
        <f t="shared" si="120"/>
        <v>0</v>
      </c>
      <c r="V300" s="40">
        <f t="shared" si="120"/>
        <v>0</v>
      </c>
      <c r="W300" s="40">
        <f t="shared" si="120"/>
        <v>0</v>
      </c>
      <c r="X300" s="40">
        <f t="shared" si="120"/>
        <v>0</v>
      </c>
      <c r="Y300" s="40">
        <f t="shared" si="120"/>
        <v>0</v>
      </c>
      <c r="Z300" s="40">
        <f t="shared" si="120"/>
        <v>0</v>
      </c>
      <c r="AA300" s="40">
        <f t="shared" si="120"/>
        <v>0</v>
      </c>
      <c r="AB300" s="40">
        <f t="shared" si="120"/>
        <v>0</v>
      </c>
      <c r="AC300" s="40">
        <f t="shared" si="120"/>
        <v>0</v>
      </c>
      <c r="AD300" s="40">
        <f t="shared" si="120"/>
        <v>0</v>
      </c>
      <c r="AE300" s="40">
        <f t="shared" si="120"/>
        <v>0</v>
      </c>
      <c r="AF300" s="40">
        <f t="shared" si="120"/>
        <v>0</v>
      </c>
      <c r="AG300" s="40">
        <f t="shared" si="120"/>
        <v>0</v>
      </c>
      <c r="AH300" s="40">
        <f t="shared" si="120"/>
        <v>0</v>
      </c>
      <c r="AI300" s="40">
        <f t="shared" si="120"/>
        <v>0</v>
      </c>
      <c r="AJ300" s="40">
        <f t="shared" si="120"/>
        <v>0</v>
      </c>
      <c r="AK300" s="40">
        <f t="shared" si="120"/>
        <v>0</v>
      </c>
      <c r="AL300" s="40">
        <f t="shared" si="120"/>
        <v>0</v>
      </c>
      <c r="AM300" s="40">
        <f t="shared" si="120"/>
        <v>0</v>
      </c>
      <c r="AN300" s="40">
        <f t="shared" si="120"/>
        <v>0</v>
      </c>
      <c r="AO300" s="40">
        <f t="shared" si="120"/>
        <v>0</v>
      </c>
      <c r="AP300" s="40">
        <f t="shared" si="120"/>
        <v>0</v>
      </c>
      <c r="AQ300" s="40">
        <f t="shared" si="120"/>
        <v>0</v>
      </c>
      <c r="AR300" s="40">
        <f t="shared" si="120"/>
        <v>0</v>
      </c>
      <c r="AS300" s="40">
        <f t="shared" si="120"/>
        <v>0</v>
      </c>
      <c r="AT300" s="40">
        <f t="shared" si="120"/>
        <v>0</v>
      </c>
      <c r="AU300" s="40">
        <f t="shared" si="120"/>
        <v>0</v>
      </c>
      <c r="AV300" s="40">
        <f t="shared" si="120"/>
        <v>0</v>
      </c>
    </row>
    <row r="301" spans="1:48" hidden="1" outlineLevel="1" x14ac:dyDescent="0.25">
      <c r="C301" s="41"/>
      <c r="D301" s="60"/>
      <c r="E301" s="42"/>
      <c r="F301" s="42"/>
      <c r="G301" s="42"/>
      <c r="H301" s="42"/>
      <c r="I301" s="42"/>
      <c r="J301" s="42"/>
      <c r="K301" s="42"/>
      <c r="L301" s="42"/>
      <c r="M301" s="42"/>
    </row>
    <row r="302" spans="1:48" collapsed="1" x14ac:dyDescent="0.25">
      <c r="G302" s="61"/>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61"/>
      <c r="AF302" s="61"/>
      <c r="AG302" s="61"/>
      <c r="AH302" s="61"/>
      <c r="AI302" s="61"/>
      <c r="AJ302" s="61"/>
      <c r="AK302" s="61"/>
      <c r="AL302" s="61"/>
      <c r="AM302" s="61"/>
      <c r="AN302" s="61"/>
      <c r="AO302" s="61"/>
      <c r="AP302" s="61"/>
      <c r="AQ302" s="61"/>
      <c r="AR302" s="61"/>
      <c r="AS302" s="61"/>
      <c r="AT302" s="61"/>
      <c r="AU302" s="61"/>
      <c r="AV302" s="61"/>
    </row>
    <row r="303" spans="1:48" x14ac:dyDescent="0.25">
      <c r="B303" s="12"/>
      <c r="C303" s="13"/>
      <c r="D303" s="13"/>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row>
    <row r="304" spans="1:48" ht="21.75" thickBot="1" x14ac:dyDescent="0.4">
      <c r="A304" s="1">
        <v>12</v>
      </c>
      <c r="B304" s="12"/>
      <c r="C304" s="14" t="s">
        <v>33</v>
      </c>
      <c r="D304" s="52"/>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row>
    <row r="305" spans="2:50" hidden="1" outlineLevel="1" x14ac:dyDescent="0.25">
      <c r="C305" s="22" t="s">
        <v>0</v>
      </c>
      <c r="D305" s="22"/>
      <c r="E305" s="22"/>
      <c r="F305" s="23"/>
      <c r="G305" s="23"/>
      <c r="H305" s="64">
        <f t="shared" ref="H305:AV305" si="121">+H249</f>
        <v>2020</v>
      </c>
      <c r="I305" s="64">
        <f t="shared" si="121"/>
        <v>2021</v>
      </c>
      <c r="J305" s="64">
        <f t="shared" si="121"/>
        <v>2022</v>
      </c>
      <c r="K305" s="64">
        <f t="shared" si="121"/>
        <v>2023</v>
      </c>
      <c r="L305" s="64">
        <f t="shared" si="121"/>
        <v>2024</v>
      </c>
      <c r="M305" s="64">
        <f t="shared" si="121"/>
        <v>2025</v>
      </c>
      <c r="N305" s="64">
        <f t="shared" si="121"/>
        <v>2026</v>
      </c>
      <c r="O305" s="64">
        <f t="shared" si="121"/>
        <v>2027</v>
      </c>
      <c r="P305" s="64">
        <f t="shared" si="121"/>
        <v>2028</v>
      </c>
      <c r="Q305" s="64">
        <f t="shared" si="121"/>
        <v>2029</v>
      </c>
      <c r="R305" s="64">
        <f t="shared" si="121"/>
        <v>2030</v>
      </c>
      <c r="S305" s="64">
        <f t="shared" si="121"/>
        <v>2031</v>
      </c>
      <c r="T305" s="64">
        <f t="shared" si="121"/>
        <v>2032</v>
      </c>
      <c r="U305" s="64">
        <f t="shared" si="121"/>
        <v>2033</v>
      </c>
      <c r="V305" s="64">
        <f t="shared" si="121"/>
        <v>2034</v>
      </c>
      <c r="W305" s="64">
        <f t="shared" si="121"/>
        <v>2035</v>
      </c>
      <c r="X305" s="64">
        <f t="shared" si="121"/>
        <v>2036</v>
      </c>
      <c r="Y305" s="64">
        <f t="shared" si="121"/>
        <v>2037</v>
      </c>
      <c r="Z305" s="64">
        <f t="shared" si="121"/>
        <v>2038</v>
      </c>
      <c r="AA305" s="64">
        <f t="shared" si="121"/>
        <v>2039</v>
      </c>
      <c r="AB305" s="64">
        <f t="shared" si="121"/>
        <v>2040</v>
      </c>
      <c r="AC305" s="64">
        <f t="shared" si="121"/>
        <v>2041</v>
      </c>
      <c r="AD305" s="64">
        <f t="shared" si="121"/>
        <v>2042</v>
      </c>
      <c r="AE305" s="64">
        <f t="shared" si="121"/>
        <v>2043</v>
      </c>
      <c r="AF305" s="64">
        <f t="shared" si="121"/>
        <v>2044</v>
      </c>
      <c r="AG305" s="64">
        <f t="shared" si="121"/>
        <v>2045</v>
      </c>
      <c r="AH305" s="64">
        <f t="shared" si="121"/>
        <v>2046</v>
      </c>
      <c r="AI305" s="64">
        <f t="shared" si="121"/>
        <v>2047</v>
      </c>
      <c r="AJ305" s="64">
        <f t="shared" si="121"/>
        <v>2048</v>
      </c>
      <c r="AK305" s="64">
        <f t="shared" si="121"/>
        <v>2049</v>
      </c>
      <c r="AL305" s="64">
        <f t="shared" si="121"/>
        <v>2050</v>
      </c>
      <c r="AM305" s="64">
        <f t="shared" si="121"/>
        <v>2051</v>
      </c>
      <c r="AN305" s="64">
        <f t="shared" si="121"/>
        <v>2052</v>
      </c>
      <c r="AO305" s="64">
        <f t="shared" si="121"/>
        <v>2053</v>
      </c>
      <c r="AP305" s="64">
        <f t="shared" si="121"/>
        <v>2054</v>
      </c>
      <c r="AQ305" s="64">
        <f t="shared" si="121"/>
        <v>2055</v>
      </c>
      <c r="AR305" s="64">
        <f t="shared" si="121"/>
        <v>2056</v>
      </c>
      <c r="AS305" s="64">
        <f t="shared" si="121"/>
        <v>2057</v>
      </c>
      <c r="AT305" s="64">
        <f t="shared" si="121"/>
        <v>2058</v>
      </c>
      <c r="AU305" s="64">
        <f t="shared" si="121"/>
        <v>2059</v>
      </c>
      <c r="AV305" s="64">
        <f t="shared" si="121"/>
        <v>2060</v>
      </c>
    </row>
    <row r="306" spans="2:50" hidden="1" outlineLevel="1" x14ac:dyDescent="0.25">
      <c r="C306" s="1" t="str">
        <f>+C14</f>
        <v>Spain</v>
      </c>
      <c r="D306" s="66">
        <v>7.4999999999999997E-2</v>
      </c>
      <c r="E306" s="58">
        <f>NPV(D306,H306:AV306)</f>
        <v>398957.75750662881</v>
      </c>
      <c r="F306" s="57"/>
      <c r="G306" s="58"/>
      <c r="H306" s="58">
        <f t="shared" ref="H306:AV306" si="122">-SUM(H34:H36)</f>
        <v>20830.037313273959</v>
      </c>
      <c r="I306" s="58">
        <f t="shared" si="122"/>
        <v>31747.603282405478</v>
      </c>
      <c r="J306" s="58">
        <f t="shared" si="122"/>
        <v>14270.104116635895</v>
      </c>
      <c r="K306" s="58">
        <f t="shared" si="122"/>
        <v>15642.636513610543</v>
      </c>
      <c r="L306" s="58">
        <f t="shared" si="122"/>
        <v>15287.804436872821</v>
      </c>
      <c r="M306" s="58">
        <f t="shared" si="122"/>
        <v>16240.142810475294</v>
      </c>
      <c r="N306" s="58">
        <f t="shared" si="122"/>
        <v>28755.890681945792</v>
      </c>
      <c r="O306" s="58">
        <f t="shared" si="122"/>
        <v>30740.140013024582</v>
      </c>
      <c r="P306" s="58">
        <f t="shared" si="122"/>
        <v>19295.046651715449</v>
      </c>
      <c r="Q306" s="58">
        <f t="shared" si="122"/>
        <v>25336.47713816227</v>
      </c>
      <c r="R306" s="58">
        <f t="shared" si="122"/>
        <v>23593.720873662962</v>
      </c>
      <c r="S306" s="58">
        <f t="shared" si="122"/>
        <v>39456.035486214358</v>
      </c>
      <c r="T306" s="58">
        <f t="shared" si="122"/>
        <v>43937.725098912008</v>
      </c>
      <c r="U306" s="58">
        <f t="shared" si="122"/>
        <v>47725.300241194062</v>
      </c>
      <c r="V306" s="58">
        <f t="shared" si="122"/>
        <v>59659.357263586353</v>
      </c>
      <c r="W306" s="58">
        <f t="shared" si="122"/>
        <v>67529.930269472214</v>
      </c>
      <c r="X306" s="58">
        <f t="shared" si="122"/>
        <v>68264.745873947919</v>
      </c>
      <c r="Y306" s="58">
        <f t="shared" si="122"/>
        <v>59931.068502946197</v>
      </c>
      <c r="Z306" s="58">
        <f t="shared" si="122"/>
        <v>53554.659809872966</v>
      </c>
      <c r="AA306" s="58">
        <f t="shared" si="122"/>
        <v>60936.441803178859</v>
      </c>
      <c r="AB306" s="58">
        <f t="shared" si="122"/>
        <v>50872.87099529952</v>
      </c>
      <c r="AC306" s="58">
        <f t="shared" si="122"/>
        <v>71904.293880629019</v>
      </c>
      <c r="AD306" s="58">
        <f t="shared" si="122"/>
        <v>100930.50944434434</v>
      </c>
      <c r="AE306" s="58">
        <f t="shared" si="122"/>
        <v>59901.951057316219</v>
      </c>
      <c r="AF306" s="58">
        <f t="shared" si="122"/>
        <v>66570.403092687469</v>
      </c>
      <c r="AG306" s="58">
        <f t="shared" si="122"/>
        <v>59502.345306950541</v>
      </c>
      <c r="AH306" s="58">
        <f t="shared" si="122"/>
        <v>41637.847084419729</v>
      </c>
      <c r="AI306" s="58">
        <f t="shared" si="122"/>
        <v>3035.9284112181354</v>
      </c>
      <c r="AJ306" s="58">
        <f t="shared" si="122"/>
        <v>3160.3651578527802</v>
      </c>
      <c r="AK306" s="58">
        <f t="shared" si="122"/>
        <v>2845.7598839973734</v>
      </c>
      <c r="AL306" s="58">
        <f t="shared" si="122"/>
        <v>3808.834384533744</v>
      </c>
      <c r="AM306" s="58">
        <f t="shared" si="122"/>
        <v>2851.0824047661217</v>
      </c>
      <c r="AN306" s="58">
        <f t="shared" si="122"/>
        <v>1508.1378186893171</v>
      </c>
      <c r="AO306" s="58">
        <f t="shared" si="122"/>
        <v>697.178343247984</v>
      </c>
      <c r="AP306" s="58">
        <f t="shared" si="122"/>
        <v>710.09213761312083</v>
      </c>
      <c r="AQ306" s="58">
        <f t="shared" si="122"/>
        <v>728.64291583499403</v>
      </c>
      <c r="AR306" s="58">
        <f t="shared" si="122"/>
        <v>768.14712182091694</v>
      </c>
      <c r="AS306" s="58">
        <f t="shared" si="122"/>
        <v>0</v>
      </c>
      <c r="AT306" s="58">
        <f t="shared" si="122"/>
        <v>0</v>
      </c>
      <c r="AU306" s="58">
        <f t="shared" si="122"/>
        <v>0</v>
      </c>
      <c r="AV306" s="58">
        <f t="shared" si="122"/>
        <v>0</v>
      </c>
    </row>
    <row r="307" spans="2:50" hidden="1" outlineLevel="1" x14ac:dyDescent="0.25">
      <c r="C307" s="1" t="str">
        <f>+C43</f>
        <v>Chile</v>
      </c>
      <c r="D307" s="66">
        <v>0.1134</v>
      </c>
      <c r="E307" s="58">
        <f t="shared" ref="E307:E314" si="123">NPV(D307,H307:AV307)</f>
        <v>384148.34738145012</v>
      </c>
      <c r="F307" s="57"/>
      <c r="G307" s="58"/>
      <c r="H307" s="58">
        <f t="shared" ref="H307:AV307" si="124">-SUM(H63:H65)</f>
        <v>32497.169219824249</v>
      </c>
      <c r="I307" s="58">
        <f t="shared" si="124"/>
        <v>-12467.099075362574</v>
      </c>
      <c r="J307" s="58">
        <f t="shared" si="124"/>
        <v>-17479.981485842982</v>
      </c>
      <c r="K307" s="58">
        <f t="shared" si="124"/>
        <v>44829.754872766091</v>
      </c>
      <c r="L307" s="58">
        <f t="shared" si="124"/>
        <v>172568.48205207323</v>
      </c>
      <c r="M307" s="58">
        <f t="shared" si="124"/>
        <v>164746.45088552643</v>
      </c>
      <c r="N307" s="58">
        <f t="shared" si="124"/>
        <v>31401.326183957659</v>
      </c>
      <c r="O307" s="58">
        <f t="shared" si="124"/>
        <v>20778.101889711914</v>
      </c>
      <c r="P307" s="58">
        <f t="shared" si="124"/>
        <v>23240.032646466218</v>
      </c>
      <c r="Q307" s="58">
        <f t="shared" si="124"/>
        <v>26731.400271587423</v>
      </c>
      <c r="R307" s="58">
        <f t="shared" si="124"/>
        <v>26624.449024383317</v>
      </c>
      <c r="S307" s="58">
        <f t="shared" si="124"/>
        <v>46807.0745918416</v>
      </c>
      <c r="T307" s="58">
        <f t="shared" si="124"/>
        <v>100640.24399548266</v>
      </c>
      <c r="U307" s="58">
        <f t="shared" si="124"/>
        <v>81104.263019954655</v>
      </c>
      <c r="V307" s="58">
        <f t="shared" si="124"/>
        <v>25041.726068171665</v>
      </c>
      <c r="W307" s="58">
        <f t="shared" si="124"/>
        <v>16313.027477830683</v>
      </c>
      <c r="X307" s="58">
        <f t="shared" si="124"/>
        <v>17602.835078155342</v>
      </c>
      <c r="Y307" s="58">
        <f t="shared" si="124"/>
        <v>21768.965595869708</v>
      </c>
      <c r="Z307" s="58">
        <f t="shared" si="124"/>
        <v>26919.748198165435</v>
      </c>
      <c r="AA307" s="58">
        <f t="shared" si="124"/>
        <v>36615.061109803341</v>
      </c>
      <c r="AB307" s="58">
        <f t="shared" si="124"/>
        <v>44079.822347570058</v>
      </c>
      <c r="AC307" s="58">
        <f t="shared" si="124"/>
        <v>50290.531122404318</v>
      </c>
      <c r="AD307" s="58">
        <f t="shared" si="124"/>
        <v>40900.779129048795</v>
      </c>
      <c r="AE307" s="58">
        <f t="shared" si="124"/>
        <v>32049.363495125315</v>
      </c>
      <c r="AF307" s="58">
        <f t="shared" si="124"/>
        <v>37768.893097514447</v>
      </c>
      <c r="AG307" s="58">
        <f t="shared" si="124"/>
        <v>36479.232202917286</v>
      </c>
      <c r="AH307" s="58">
        <f t="shared" si="124"/>
        <v>58416.077334987967</v>
      </c>
      <c r="AI307" s="58">
        <f t="shared" si="124"/>
        <v>9327.0418140654911</v>
      </c>
      <c r="AJ307" s="58">
        <f t="shared" si="124"/>
        <v>24840.727772788403</v>
      </c>
      <c r="AK307" s="58">
        <f t="shared" si="124"/>
        <v>83572.446862166427</v>
      </c>
      <c r="AL307" s="58">
        <f t="shared" si="124"/>
        <v>128111.86148011708</v>
      </c>
      <c r="AM307" s="58">
        <f t="shared" si="124"/>
        <v>27751.343018254636</v>
      </c>
      <c r="AN307" s="58">
        <f t="shared" si="124"/>
        <v>10073.66127602439</v>
      </c>
      <c r="AO307" s="58">
        <f t="shared" si="124"/>
        <v>0</v>
      </c>
      <c r="AP307" s="58">
        <f t="shared" si="124"/>
        <v>0</v>
      </c>
      <c r="AQ307" s="58">
        <f t="shared" si="124"/>
        <v>0</v>
      </c>
      <c r="AR307" s="58">
        <f t="shared" si="124"/>
        <v>0</v>
      </c>
      <c r="AS307" s="58">
        <f t="shared" si="124"/>
        <v>0</v>
      </c>
      <c r="AT307" s="58">
        <f t="shared" si="124"/>
        <v>0</v>
      </c>
      <c r="AU307" s="58">
        <f t="shared" si="124"/>
        <v>0</v>
      </c>
      <c r="AV307" s="58">
        <f t="shared" si="124"/>
        <v>0</v>
      </c>
    </row>
    <row r="308" spans="2:50" hidden="1" outlineLevel="1" x14ac:dyDescent="0.25">
      <c r="C308" s="1" t="str">
        <f>+C72</f>
        <v>Colombia</v>
      </c>
      <c r="D308" s="66">
        <v>0.13</v>
      </c>
      <c r="E308" s="58">
        <f t="shared" si="123"/>
        <v>486821.00303429511</v>
      </c>
      <c r="F308" s="57"/>
      <c r="G308" s="58"/>
      <c r="H308" s="58">
        <f t="shared" ref="H308:AV308" si="125">-SUM(H92:H94)</f>
        <v>1683.1759121698051</v>
      </c>
      <c r="I308" s="58">
        <f t="shared" si="125"/>
        <v>59704.167380967781</v>
      </c>
      <c r="J308" s="58">
        <f t="shared" si="125"/>
        <v>124938.19732007838</v>
      </c>
      <c r="K308" s="58">
        <f t="shared" si="125"/>
        <v>127803.03553010453</v>
      </c>
      <c r="L308" s="58">
        <f t="shared" si="125"/>
        <v>72008.8590465991</v>
      </c>
      <c r="M308" s="58">
        <f t="shared" si="125"/>
        <v>32019.88878009648</v>
      </c>
      <c r="N308" s="58">
        <f t="shared" si="125"/>
        <v>40786.064409418374</v>
      </c>
      <c r="O308" s="58">
        <f t="shared" si="125"/>
        <v>34947.947408179134</v>
      </c>
      <c r="P308" s="58">
        <f t="shared" si="125"/>
        <v>73916.01051831017</v>
      </c>
      <c r="Q308" s="58">
        <f t="shared" si="125"/>
        <v>61170.309454799659</v>
      </c>
      <c r="R308" s="58">
        <f t="shared" si="125"/>
        <v>41787.611127701792</v>
      </c>
      <c r="S308" s="58">
        <f t="shared" si="125"/>
        <v>71315.483690791953</v>
      </c>
      <c r="T308" s="58">
        <f t="shared" si="125"/>
        <v>37938.993895178995</v>
      </c>
      <c r="U308" s="58">
        <f t="shared" si="125"/>
        <v>40317.007088910701</v>
      </c>
      <c r="V308" s="58">
        <f t="shared" si="125"/>
        <v>33400.95390166383</v>
      </c>
      <c r="W308" s="58">
        <f t="shared" si="125"/>
        <v>81330.085943641214</v>
      </c>
      <c r="X308" s="58">
        <f t="shared" si="125"/>
        <v>42250.808497432809</v>
      </c>
      <c r="Y308" s="58">
        <f t="shared" si="125"/>
        <v>114965.53997572805</v>
      </c>
      <c r="Z308" s="58">
        <f t="shared" si="125"/>
        <v>66124.52317261076</v>
      </c>
      <c r="AA308" s="58">
        <f t="shared" si="125"/>
        <v>138291.0875972037</v>
      </c>
      <c r="AB308" s="58">
        <f t="shared" si="125"/>
        <v>217932.85030649297</v>
      </c>
      <c r="AC308" s="58">
        <f t="shared" si="125"/>
        <v>216048.17345897056</v>
      </c>
      <c r="AD308" s="58">
        <f t="shared" si="125"/>
        <v>87281.379233295185</v>
      </c>
      <c r="AE308" s="58">
        <f t="shared" si="125"/>
        <v>70712.089709982101</v>
      </c>
      <c r="AF308" s="58">
        <f t="shared" si="125"/>
        <v>209246.24257979533</v>
      </c>
      <c r="AG308" s="58">
        <f t="shared" si="125"/>
        <v>0</v>
      </c>
      <c r="AH308" s="58">
        <f t="shared" si="125"/>
        <v>-1.2057105131003606E-3</v>
      </c>
      <c r="AI308" s="58">
        <f t="shared" si="125"/>
        <v>-2.4114210262007199E-3</v>
      </c>
      <c r="AJ308" s="58">
        <f t="shared" si="125"/>
        <v>-3.6171315393010799E-3</v>
      </c>
      <c r="AK308" s="58">
        <f t="shared" si="125"/>
        <v>-4.8228420524014399E-3</v>
      </c>
      <c r="AL308" s="58">
        <f t="shared" si="125"/>
        <v>-6.0285525655018003E-3</v>
      </c>
      <c r="AM308" s="58">
        <f t="shared" si="125"/>
        <v>-7.2342630786021598E-3</v>
      </c>
      <c r="AN308" s="58">
        <f t="shared" si="125"/>
        <v>-8.4399735917025202E-3</v>
      </c>
      <c r="AO308" s="58">
        <f t="shared" si="125"/>
        <v>-9.6456841048028798E-3</v>
      </c>
      <c r="AP308" s="58">
        <f t="shared" si="125"/>
        <v>-1.0851394617903199E-2</v>
      </c>
      <c r="AQ308" s="58">
        <f t="shared" si="125"/>
        <v>-1.2057105131003601E-2</v>
      </c>
      <c r="AR308" s="58">
        <f t="shared" si="125"/>
        <v>-1.3262815644104E-2</v>
      </c>
      <c r="AS308" s="58">
        <f t="shared" si="125"/>
        <v>-1.4468526157204301E-2</v>
      </c>
      <c r="AT308" s="58">
        <f t="shared" si="125"/>
        <v>-1.5674236670304698E-2</v>
      </c>
      <c r="AU308" s="58">
        <f t="shared" si="125"/>
        <v>-1.6879947183404999E-2</v>
      </c>
      <c r="AV308" s="58">
        <f t="shared" si="125"/>
        <v>-1.80856576965054E-2</v>
      </c>
    </row>
    <row r="309" spans="2:50" hidden="1" outlineLevel="1" x14ac:dyDescent="0.25">
      <c r="C309" s="1" t="str">
        <f>+C101</f>
        <v>Uruguay</v>
      </c>
      <c r="D309" s="66">
        <v>0.12</v>
      </c>
      <c r="E309" s="58">
        <f t="shared" si="123"/>
        <v>39655.880156548599</v>
      </c>
      <c r="F309" s="57"/>
      <c r="G309" s="58"/>
      <c r="H309" s="58">
        <f t="shared" ref="H309:AV309" si="126">-SUM(H121:H123)</f>
        <v>-3779.7805685540661</v>
      </c>
      <c r="I309" s="58">
        <f t="shared" si="126"/>
        <v>-14188.881892409558</v>
      </c>
      <c r="J309" s="58">
        <f t="shared" si="126"/>
        <v>-8427.1828776334623</v>
      </c>
      <c r="K309" s="58">
        <f t="shared" si="126"/>
        <v>9780.7920610416386</v>
      </c>
      <c r="L309" s="58">
        <f t="shared" si="126"/>
        <v>8657.9791893475995</v>
      </c>
      <c r="M309" s="58">
        <f t="shared" si="126"/>
        <v>9627.7054215959033</v>
      </c>
      <c r="N309" s="58">
        <f t="shared" si="126"/>
        <v>8040.7377326531941</v>
      </c>
      <c r="O309" s="58">
        <f t="shared" si="126"/>
        <v>8659.9469981947368</v>
      </c>
      <c r="P309" s="58">
        <f t="shared" si="126"/>
        <v>10693.131852707034</v>
      </c>
      <c r="Q309" s="58">
        <f t="shared" si="126"/>
        <v>9022.3603379823253</v>
      </c>
      <c r="R309" s="58">
        <f t="shared" si="126"/>
        <v>9455.0506194437112</v>
      </c>
      <c r="S309" s="58">
        <f t="shared" si="126"/>
        <v>9036.4447529387999</v>
      </c>
      <c r="T309" s="58">
        <f t="shared" si="126"/>
        <v>9837.2303247461823</v>
      </c>
      <c r="U309" s="58">
        <f t="shared" si="126"/>
        <v>10609.86970250969</v>
      </c>
      <c r="V309" s="58">
        <f t="shared" si="126"/>
        <v>11290.5055540473</v>
      </c>
      <c r="W309" s="58">
        <f t="shared" si="126"/>
        <v>8983.9069546997998</v>
      </c>
      <c r="X309" s="58">
        <f t="shared" si="126"/>
        <v>35865.011463621471</v>
      </c>
      <c r="Y309" s="58">
        <f t="shared" si="126"/>
        <v>26562.049725754205</v>
      </c>
      <c r="Z309" s="58">
        <f t="shared" si="126"/>
        <v>3084.6692017264263</v>
      </c>
      <c r="AA309" s="58">
        <f t="shared" si="126"/>
        <v>235.34779575908493</v>
      </c>
      <c r="AB309" s="58">
        <f t="shared" si="126"/>
        <v>24791.590232587281</v>
      </c>
      <c r="AC309" s="58">
        <f t="shared" si="126"/>
        <v>28495.16768978252</v>
      </c>
      <c r="AD309" s="58">
        <f t="shared" si="126"/>
        <v>50646.816250246702</v>
      </c>
      <c r="AE309" s="58">
        <f t="shared" si="126"/>
        <v>0</v>
      </c>
      <c r="AF309" s="58">
        <f t="shared" si="126"/>
        <v>0</v>
      </c>
      <c r="AG309" s="58">
        <f t="shared" si="126"/>
        <v>0</v>
      </c>
      <c r="AH309" s="58">
        <f t="shared" si="126"/>
        <v>0</v>
      </c>
      <c r="AI309" s="58">
        <f t="shared" si="126"/>
        <v>0</v>
      </c>
      <c r="AJ309" s="58">
        <f t="shared" si="126"/>
        <v>0</v>
      </c>
      <c r="AK309" s="58">
        <f t="shared" si="126"/>
        <v>0</v>
      </c>
      <c r="AL309" s="58">
        <f t="shared" si="126"/>
        <v>0</v>
      </c>
      <c r="AM309" s="58">
        <f t="shared" si="126"/>
        <v>0</v>
      </c>
      <c r="AN309" s="58">
        <f t="shared" si="126"/>
        <v>0</v>
      </c>
      <c r="AO309" s="58">
        <f t="shared" si="126"/>
        <v>0</v>
      </c>
      <c r="AP309" s="58">
        <f t="shared" si="126"/>
        <v>0</v>
      </c>
      <c r="AQ309" s="58">
        <f t="shared" si="126"/>
        <v>0</v>
      </c>
      <c r="AR309" s="58">
        <f t="shared" si="126"/>
        <v>0</v>
      </c>
      <c r="AS309" s="58">
        <f t="shared" si="126"/>
        <v>0</v>
      </c>
      <c r="AT309" s="58">
        <f t="shared" si="126"/>
        <v>0</v>
      </c>
      <c r="AU309" s="58">
        <f t="shared" si="126"/>
        <v>0</v>
      </c>
      <c r="AV309" s="58">
        <f t="shared" si="126"/>
        <v>0</v>
      </c>
    </row>
    <row r="310" spans="2:50" hidden="1" outlineLevel="1" x14ac:dyDescent="0.25">
      <c r="C310" s="1" t="str">
        <f>+C130</f>
        <v>Italy</v>
      </c>
      <c r="D310" s="66">
        <v>8.5000000000000006E-2</v>
      </c>
      <c r="E310" s="58">
        <f t="shared" si="123"/>
        <v>402634.32411449135</v>
      </c>
      <c r="F310" s="57"/>
      <c r="G310" s="58"/>
      <c r="H310" s="58">
        <f t="shared" ref="H310:AV310" si="127">-SUM(H150:H152)</f>
        <v>-60273.969696313769</v>
      </c>
      <c r="I310" s="58">
        <f t="shared" si="127"/>
        <v>-18972.218135708863</v>
      </c>
      <c r="J310" s="58">
        <f t="shared" si="127"/>
        <v>53725.785503314633</v>
      </c>
      <c r="K310" s="58">
        <f t="shared" si="127"/>
        <v>38376.344444869559</v>
      </c>
      <c r="L310" s="58">
        <f t="shared" si="127"/>
        <v>33863.903833426091</v>
      </c>
      <c r="M310" s="58">
        <f t="shared" si="127"/>
        <v>37373.298739079743</v>
      </c>
      <c r="N310" s="58">
        <f t="shared" si="127"/>
        <v>22595.890171725758</v>
      </c>
      <c r="O310" s="58">
        <f t="shared" si="127"/>
        <v>24928.916423577808</v>
      </c>
      <c r="P310" s="58">
        <f t="shared" si="127"/>
        <v>28155.132071357995</v>
      </c>
      <c r="Q310" s="58">
        <f t="shared" si="127"/>
        <v>31605.076714293591</v>
      </c>
      <c r="R310" s="58">
        <f t="shared" si="127"/>
        <v>35252.47231434354</v>
      </c>
      <c r="S310" s="58">
        <f t="shared" si="127"/>
        <v>39225.959771312613</v>
      </c>
      <c r="T310" s="58">
        <f t="shared" si="127"/>
        <v>41575.334624660594</v>
      </c>
      <c r="U310" s="58">
        <f t="shared" si="127"/>
        <v>44041.617436932043</v>
      </c>
      <c r="V310" s="58">
        <f t="shared" si="127"/>
        <v>48893.707787983658</v>
      </c>
      <c r="W310" s="58">
        <f t="shared" si="127"/>
        <v>52082.957904584495</v>
      </c>
      <c r="X310" s="58">
        <f t="shared" si="127"/>
        <v>55063.136260997475</v>
      </c>
      <c r="Y310" s="58">
        <f t="shared" si="127"/>
        <v>58181.425671277611</v>
      </c>
      <c r="Z310" s="58">
        <f t="shared" si="127"/>
        <v>61431.747500637095</v>
      </c>
      <c r="AA310" s="58">
        <f t="shared" si="127"/>
        <v>64832.77450347253</v>
      </c>
      <c r="AB310" s="58">
        <f t="shared" si="127"/>
        <v>68350.976502120422</v>
      </c>
      <c r="AC310" s="58">
        <f t="shared" si="127"/>
        <v>65473.670425020435</v>
      </c>
      <c r="AD310" s="58">
        <f t="shared" si="127"/>
        <v>55021.820339523314</v>
      </c>
      <c r="AE310" s="58">
        <f t="shared" si="127"/>
        <v>56086.873301188483</v>
      </c>
      <c r="AF310" s="58">
        <f t="shared" si="127"/>
        <v>57011.390633483737</v>
      </c>
      <c r="AG310" s="58">
        <f t="shared" si="127"/>
        <v>58514.671247697457</v>
      </c>
      <c r="AH310" s="58">
        <f t="shared" si="127"/>
        <v>60055.495403828798</v>
      </c>
      <c r="AI310" s="58">
        <f t="shared" si="127"/>
        <v>117735.0549522066</v>
      </c>
      <c r="AJ310" s="58">
        <f t="shared" si="127"/>
        <v>116307.32658584285</v>
      </c>
      <c r="AK310" s="58">
        <f t="shared" si="127"/>
        <v>116802.95412149478</v>
      </c>
      <c r="AL310" s="58">
        <f t="shared" si="127"/>
        <v>119113.03803303614</v>
      </c>
      <c r="AM310" s="58">
        <f t="shared" si="127"/>
        <v>121299.71628616686</v>
      </c>
      <c r="AN310" s="58">
        <f t="shared" si="127"/>
        <v>117731.72279403928</v>
      </c>
      <c r="AO310" s="58">
        <f t="shared" si="127"/>
        <v>103273.56811058821</v>
      </c>
      <c r="AP310" s="58">
        <f t="shared" si="127"/>
        <v>104695.85907020111</v>
      </c>
      <c r="AQ310" s="58">
        <f t="shared" si="127"/>
        <v>106207.04130811848</v>
      </c>
      <c r="AR310" s="58">
        <f t="shared" si="127"/>
        <v>107358.21790146474</v>
      </c>
      <c r="AS310" s="58">
        <f t="shared" si="127"/>
        <v>108410.13268868164</v>
      </c>
      <c r="AT310" s="58">
        <f t="shared" si="127"/>
        <v>109475.63691115988</v>
      </c>
      <c r="AU310" s="58">
        <f t="shared" si="127"/>
        <v>110030.9038763673</v>
      </c>
      <c r="AV310" s="58">
        <f t="shared" si="127"/>
        <v>281835.9939882753</v>
      </c>
    </row>
    <row r="311" spans="2:50" hidden="1" outlineLevel="1" x14ac:dyDescent="0.25">
      <c r="C311" s="1" t="str">
        <f>+C159</f>
        <v>Mexico</v>
      </c>
      <c r="D311" s="66">
        <v>0.15</v>
      </c>
      <c r="E311" s="58">
        <f t="shared" si="123"/>
        <v>48828.066536149287</v>
      </c>
      <c r="F311" s="57"/>
      <c r="G311" s="58"/>
      <c r="H311" s="58">
        <f t="shared" ref="H311:AV311" si="128">-SUM(H179:H181)</f>
        <v>9480.6652603990915</v>
      </c>
      <c r="I311" s="58">
        <f t="shared" si="128"/>
        <v>6580.4016866659085</v>
      </c>
      <c r="J311" s="58">
        <f t="shared" si="128"/>
        <v>5259.8064044644734</v>
      </c>
      <c r="K311" s="58">
        <f t="shared" si="128"/>
        <v>4704.492484692073</v>
      </c>
      <c r="L311" s="58">
        <f t="shared" si="128"/>
        <v>6872.772547211629</v>
      </c>
      <c r="M311" s="58">
        <f t="shared" si="128"/>
        <v>8158.2604877018312</v>
      </c>
      <c r="N311" s="58">
        <f t="shared" si="128"/>
        <v>7754.1759078333353</v>
      </c>
      <c r="O311" s="58">
        <f t="shared" si="128"/>
        <v>16292.404347679651</v>
      </c>
      <c r="P311" s="58">
        <f t="shared" si="128"/>
        <v>6522.0461358122211</v>
      </c>
      <c r="Q311" s="58">
        <f t="shared" si="128"/>
        <v>6904.8044934780492</v>
      </c>
      <c r="R311" s="58">
        <f t="shared" si="128"/>
        <v>6509.4875518270001</v>
      </c>
      <c r="S311" s="58">
        <f t="shared" si="128"/>
        <v>6643.0975533644614</v>
      </c>
      <c r="T311" s="58">
        <f t="shared" si="128"/>
        <v>6945.9665453031157</v>
      </c>
      <c r="U311" s="58">
        <f t="shared" si="128"/>
        <v>7247.4542489030291</v>
      </c>
      <c r="V311" s="58">
        <f t="shared" si="128"/>
        <v>7579.5146559911682</v>
      </c>
      <c r="W311" s="58">
        <f t="shared" si="128"/>
        <v>7979.577714003748</v>
      </c>
      <c r="X311" s="58">
        <f t="shared" si="128"/>
        <v>8386.3891517828706</v>
      </c>
      <c r="Y311" s="58">
        <f t="shared" si="128"/>
        <v>8739.1732535066822</v>
      </c>
      <c r="Z311" s="58">
        <f t="shared" si="128"/>
        <v>9088.456889987503</v>
      </c>
      <c r="AA311" s="58">
        <f t="shared" si="128"/>
        <v>9372.6018781424864</v>
      </c>
      <c r="AB311" s="58">
        <f t="shared" si="128"/>
        <v>8843.1527348378931</v>
      </c>
      <c r="AC311" s="58">
        <f t="shared" si="128"/>
        <v>8897.6128131820296</v>
      </c>
      <c r="AD311" s="58">
        <f t="shared" si="128"/>
        <v>8903.7888647031159</v>
      </c>
      <c r="AE311" s="58">
        <f t="shared" si="128"/>
        <v>5742.6434367611919</v>
      </c>
      <c r="AF311" s="58">
        <f t="shared" si="128"/>
        <v>0</v>
      </c>
      <c r="AG311" s="58">
        <f t="shared" si="128"/>
        <v>0</v>
      </c>
      <c r="AH311" s="58">
        <f t="shared" si="128"/>
        <v>0</v>
      </c>
      <c r="AI311" s="58">
        <f t="shared" si="128"/>
        <v>0</v>
      </c>
      <c r="AJ311" s="58">
        <f t="shared" si="128"/>
        <v>0</v>
      </c>
      <c r="AK311" s="58">
        <f t="shared" si="128"/>
        <v>0</v>
      </c>
      <c r="AL311" s="58">
        <f t="shared" si="128"/>
        <v>0</v>
      </c>
      <c r="AM311" s="58">
        <f t="shared" si="128"/>
        <v>0</v>
      </c>
      <c r="AN311" s="58">
        <f t="shared" si="128"/>
        <v>0</v>
      </c>
      <c r="AO311" s="58">
        <f t="shared" si="128"/>
        <v>0</v>
      </c>
      <c r="AP311" s="58">
        <f t="shared" si="128"/>
        <v>0</v>
      </c>
      <c r="AQ311" s="58">
        <f t="shared" si="128"/>
        <v>0</v>
      </c>
      <c r="AR311" s="58">
        <f t="shared" si="128"/>
        <v>0</v>
      </c>
      <c r="AS311" s="58">
        <f t="shared" si="128"/>
        <v>0</v>
      </c>
      <c r="AT311" s="58">
        <f t="shared" si="128"/>
        <v>0</v>
      </c>
      <c r="AU311" s="58">
        <f t="shared" si="128"/>
        <v>0</v>
      </c>
      <c r="AV311" s="58">
        <f t="shared" si="128"/>
        <v>0</v>
      </c>
    </row>
    <row r="312" spans="2:50" hidden="1" outlineLevel="1" x14ac:dyDescent="0.25">
      <c r="C312" s="1" t="str">
        <f>+C188</f>
        <v>Paraguay</v>
      </c>
      <c r="D312" s="66">
        <v>0.13</v>
      </c>
      <c r="E312" s="58">
        <f t="shared" si="123"/>
        <v>25765.829848107114</v>
      </c>
      <c r="F312" s="57"/>
      <c r="G312" s="58"/>
      <c r="H312" s="58">
        <f t="shared" ref="H312:AV312" si="129">-SUM(H208:H210)</f>
        <v>-19048.295170569872</v>
      </c>
      <c r="I312" s="58">
        <f t="shared" si="129"/>
        <v>-12139.159774254535</v>
      </c>
      <c r="J312" s="58">
        <f t="shared" si="129"/>
        <v>9544.2821230528752</v>
      </c>
      <c r="K312" s="58">
        <f t="shared" si="129"/>
        <v>9668.1730669140088</v>
      </c>
      <c r="L312" s="58">
        <f t="shared" si="129"/>
        <v>8895.1013532787001</v>
      </c>
      <c r="M312" s="58">
        <f t="shared" si="129"/>
        <v>9255.2122573929209</v>
      </c>
      <c r="N312" s="58">
        <f t="shared" si="129"/>
        <v>9828.2223818521525</v>
      </c>
      <c r="O312" s="58">
        <f t="shared" si="129"/>
        <v>6988.8623389707864</v>
      </c>
      <c r="P312" s="58">
        <f t="shared" si="129"/>
        <v>3833.3414865533468</v>
      </c>
      <c r="Q312" s="58">
        <f t="shared" si="129"/>
        <v>5752.984237428157</v>
      </c>
      <c r="R312" s="58">
        <f t="shared" si="129"/>
        <v>5463.9241501221068</v>
      </c>
      <c r="S312" s="58">
        <f t="shared" si="129"/>
        <v>6054.766758422501</v>
      </c>
      <c r="T312" s="58">
        <f t="shared" si="129"/>
        <v>8138.6612119671481</v>
      </c>
      <c r="U312" s="58">
        <f t="shared" si="129"/>
        <v>12823.603502205606</v>
      </c>
      <c r="V312" s="58">
        <f t="shared" si="129"/>
        <v>12992.065616605501</v>
      </c>
      <c r="W312" s="58">
        <f t="shared" si="129"/>
        <v>13545.097561286384</v>
      </c>
      <c r="X312" s="58">
        <f t="shared" si="129"/>
        <v>17098.566195672305</v>
      </c>
      <c r="Y312" s="58">
        <f t="shared" si="129"/>
        <v>12196.188686279549</v>
      </c>
      <c r="Z312" s="58">
        <f t="shared" si="129"/>
        <v>12573.178775547183</v>
      </c>
      <c r="AA312" s="58">
        <f t="shared" si="129"/>
        <v>1216.2136023790708</v>
      </c>
      <c r="AB312" s="58">
        <f t="shared" si="129"/>
        <v>2708.2383207311022</v>
      </c>
      <c r="AC312" s="58">
        <f t="shared" si="129"/>
        <v>4540.3451391377803</v>
      </c>
      <c r="AD312" s="58">
        <f t="shared" si="129"/>
        <v>6944.7545705323091</v>
      </c>
      <c r="AE312" s="58">
        <f t="shared" si="129"/>
        <v>8569.1445059211892</v>
      </c>
      <c r="AF312" s="58">
        <f t="shared" si="129"/>
        <v>17412.492748870529</v>
      </c>
      <c r="AG312" s="58">
        <f t="shared" si="129"/>
        <v>24764.000116389867</v>
      </c>
      <c r="AH312" s="58">
        <f t="shared" si="129"/>
        <v>27271.277753340975</v>
      </c>
      <c r="AI312" s="58">
        <f t="shared" si="129"/>
        <v>20245.862810962466</v>
      </c>
      <c r="AJ312" s="58">
        <f t="shared" si="129"/>
        <v>0</v>
      </c>
      <c r="AK312" s="58">
        <f t="shared" si="129"/>
        <v>0</v>
      </c>
      <c r="AL312" s="58">
        <f t="shared" si="129"/>
        <v>0</v>
      </c>
      <c r="AM312" s="58">
        <f t="shared" si="129"/>
        <v>0</v>
      </c>
      <c r="AN312" s="58">
        <f t="shared" si="129"/>
        <v>0</v>
      </c>
      <c r="AO312" s="58">
        <f t="shared" si="129"/>
        <v>0</v>
      </c>
      <c r="AP312" s="58">
        <f t="shared" si="129"/>
        <v>0</v>
      </c>
      <c r="AQ312" s="58">
        <f t="shared" si="129"/>
        <v>0</v>
      </c>
      <c r="AR312" s="58">
        <f t="shared" si="129"/>
        <v>0</v>
      </c>
      <c r="AS312" s="58">
        <f t="shared" si="129"/>
        <v>0</v>
      </c>
      <c r="AT312" s="58">
        <f t="shared" si="129"/>
        <v>0</v>
      </c>
      <c r="AU312" s="58">
        <f t="shared" si="129"/>
        <v>0</v>
      </c>
      <c r="AV312" s="58">
        <f t="shared" si="129"/>
        <v>0</v>
      </c>
    </row>
    <row r="313" spans="2:50" hidden="1" outlineLevel="1" x14ac:dyDescent="0.25">
      <c r="C313" s="1" t="str">
        <f>+C217</f>
        <v>Peru</v>
      </c>
      <c r="D313" s="66">
        <v>0.1</v>
      </c>
      <c r="E313" s="58">
        <f t="shared" si="123"/>
        <v>1043.2924673963819</v>
      </c>
      <c r="F313" s="57"/>
      <c r="G313" s="58"/>
      <c r="H313" s="58">
        <f t="shared" ref="H313:AV313" si="130">-SUM(H237:H239)</f>
        <v>35.464404184669547</v>
      </c>
      <c r="I313" s="58">
        <f t="shared" si="130"/>
        <v>88.243413181505275</v>
      </c>
      <c r="J313" s="58">
        <f t="shared" si="130"/>
        <v>50.24726951888897</v>
      </c>
      <c r="K313" s="58">
        <f t="shared" si="130"/>
        <v>89.695124298866176</v>
      </c>
      <c r="L313" s="58">
        <f t="shared" si="130"/>
        <v>51.58389467879897</v>
      </c>
      <c r="M313" s="58">
        <f t="shared" si="130"/>
        <v>77.489001586878658</v>
      </c>
      <c r="N313" s="58">
        <f t="shared" si="130"/>
        <v>87.213815139157305</v>
      </c>
      <c r="O313" s="58">
        <f t="shared" si="130"/>
        <v>75.600220880539382</v>
      </c>
      <c r="P313" s="58">
        <f t="shared" si="130"/>
        <v>68.198264874759843</v>
      </c>
      <c r="Q313" s="58">
        <f t="shared" si="130"/>
        <v>86.89002029063704</v>
      </c>
      <c r="R313" s="58">
        <f t="shared" si="130"/>
        <v>65.549970372450844</v>
      </c>
      <c r="S313" s="58">
        <f t="shared" si="130"/>
        <v>76.166417226662816</v>
      </c>
      <c r="T313" s="58">
        <f t="shared" si="130"/>
        <v>58.381228585391909</v>
      </c>
      <c r="U313" s="58">
        <f t="shared" si="130"/>
        <v>87.214595564040337</v>
      </c>
      <c r="V313" s="58">
        <f t="shared" si="130"/>
        <v>61.460220947084508</v>
      </c>
      <c r="W313" s="58">
        <f t="shared" si="130"/>
        <v>55.532316862944754</v>
      </c>
      <c r="X313" s="58">
        <f t="shared" si="130"/>
        <v>76.785187780537399</v>
      </c>
      <c r="Y313" s="58">
        <f t="shared" si="130"/>
        <v>52.562352487593671</v>
      </c>
      <c r="Z313" s="58">
        <f t="shared" si="130"/>
        <v>35.069791627769064</v>
      </c>
      <c r="AA313" s="58">
        <f t="shared" si="130"/>
        <v>3206.2913932652955</v>
      </c>
      <c r="AB313" s="58">
        <f t="shared" si="130"/>
        <v>0</v>
      </c>
      <c r="AC313" s="58">
        <f t="shared" si="130"/>
        <v>0</v>
      </c>
      <c r="AD313" s="58">
        <f t="shared" si="130"/>
        <v>0</v>
      </c>
      <c r="AE313" s="58">
        <f t="shared" si="130"/>
        <v>0</v>
      </c>
      <c r="AF313" s="58">
        <f t="shared" si="130"/>
        <v>0</v>
      </c>
      <c r="AG313" s="58">
        <f t="shared" si="130"/>
        <v>0</v>
      </c>
      <c r="AH313" s="58">
        <f t="shared" si="130"/>
        <v>0</v>
      </c>
      <c r="AI313" s="58">
        <f t="shared" si="130"/>
        <v>0</v>
      </c>
      <c r="AJ313" s="58">
        <f t="shared" si="130"/>
        <v>0</v>
      </c>
      <c r="AK313" s="58">
        <f t="shared" si="130"/>
        <v>0</v>
      </c>
      <c r="AL313" s="58">
        <f t="shared" si="130"/>
        <v>0</v>
      </c>
      <c r="AM313" s="58">
        <f t="shared" si="130"/>
        <v>0</v>
      </c>
      <c r="AN313" s="58">
        <f t="shared" si="130"/>
        <v>0</v>
      </c>
      <c r="AO313" s="58">
        <f t="shared" si="130"/>
        <v>0</v>
      </c>
      <c r="AP313" s="58">
        <f t="shared" si="130"/>
        <v>0</v>
      </c>
      <c r="AQ313" s="58">
        <f t="shared" si="130"/>
        <v>0</v>
      </c>
      <c r="AR313" s="58">
        <f t="shared" si="130"/>
        <v>0</v>
      </c>
      <c r="AS313" s="58">
        <f t="shared" si="130"/>
        <v>0</v>
      </c>
      <c r="AT313" s="58">
        <f t="shared" si="130"/>
        <v>0</v>
      </c>
      <c r="AU313" s="58">
        <f t="shared" si="130"/>
        <v>0</v>
      </c>
      <c r="AV313" s="58">
        <f t="shared" si="130"/>
        <v>0</v>
      </c>
    </row>
    <row r="314" spans="2:50" ht="15.75" hidden="1" outlineLevel="1" thickBot="1" x14ac:dyDescent="0.3">
      <c r="B314" s="24"/>
      <c r="C314" s="49" t="str">
        <f>+C246</f>
        <v>Global Cash Flow</v>
      </c>
      <c r="D314" s="67">
        <v>0.10205775</v>
      </c>
      <c r="E314" s="40">
        <f t="shared" si="123"/>
        <v>1787854.8435426645</v>
      </c>
      <c r="F314" s="59"/>
      <c r="G314" s="40"/>
      <c r="H314" s="40">
        <f t="shared" ref="H314:AV314" si="131">SUM(H306:H313)</f>
        <v>-18575.533325585933</v>
      </c>
      <c r="I314" s="40">
        <f t="shared" si="131"/>
        <v>40353.056885485137</v>
      </c>
      <c r="J314" s="40">
        <f t="shared" si="131"/>
        <v>181881.2583735887</v>
      </c>
      <c r="K314" s="40">
        <f t="shared" si="131"/>
        <v>250894.92409829731</v>
      </c>
      <c r="L314" s="40">
        <f t="shared" si="131"/>
        <v>318206.48635348794</v>
      </c>
      <c r="M314" s="40">
        <f t="shared" si="131"/>
        <v>277498.44838345546</v>
      </c>
      <c r="N314" s="40">
        <f t="shared" si="131"/>
        <v>149249.52128452543</v>
      </c>
      <c r="O314" s="40">
        <f t="shared" si="131"/>
        <v>143411.91964021916</v>
      </c>
      <c r="P314" s="40">
        <f t="shared" si="131"/>
        <v>165722.93962779717</v>
      </c>
      <c r="Q314" s="40">
        <f t="shared" si="131"/>
        <v>166610.30266802211</v>
      </c>
      <c r="R314" s="40">
        <f t="shared" si="131"/>
        <v>148752.26563185689</v>
      </c>
      <c r="S314" s="40">
        <f t="shared" si="131"/>
        <v>218615.02902211298</v>
      </c>
      <c r="T314" s="40">
        <f t="shared" si="131"/>
        <v>249072.53692483608</v>
      </c>
      <c r="U314" s="40">
        <f t="shared" si="131"/>
        <v>243956.32983617383</v>
      </c>
      <c r="V314" s="40">
        <f t="shared" si="131"/>
        <v>198919.29106899656</v>
      </c>
      <c r="W314" s="40">
        <f t="shared" si="131"/>
        <v>247820.11614238148</v>
      </c>
      <c r="X314" s="40">
        <f t="shared" si="131"/>
        <v>244608.27770939076</v>
      </c>
      <c r="Y314" s="40">
        <f t="shared" si="131"/>
        <v>302396.97376384953</v>
      </c>
      <c r="Z314" s="40">
        <f t="shared" si="131"/>
        <v>232812.05334017513</v>
      </c>
      <c r="AA314" s="40">
        <f t="shared" si="131"/>
        <v>314705.81968320441</v>
      </c>
      <c r="AB314" s="40">
        <f t="shared" si="131"/>
        <v>417579.50143963925</v>
      </c>
      <c r="AC314" s="40">
        <f t="shared" si="131"/>
        <v>445649.79452912667</v>
      </c>
      <c r="AD314" s="40">
        <f t="shared" si="131"/>
        <v>350629.84783169371</v>
      </c>
      <c r="AE314" s="40">
        <f t="shared" si="131"/>
        <v>233062.06550629452</v>
      </c>
      <c r="AF314" s="40">
        <f t="shared" si="131"/>
        <v>388009.42215235147</v>
      </c>
      <c r="AG314" s="40">
        <f t="shared" si="131"/>
        <v>179260.24887395513</v>
      </c>
      <c r="AH314" s="40">
        <f t="shared" si="131"/>
        <v>187380.69637086696</v>
      </c>
      <c r="AI314" s="40">
        <f t="shared" si="131"/>
        <v>150343.88557703167</v>
      </c>
      <c r="AJ314" s="40">
        <f t="shared" si="131"/>
        <v>144308.41589935249</v>
      </c>
      <c r="AK314" s="40">
        <f t="shared" si="131"/>
        <v>203221.15604481654</v>
      </c>
      <c r="AL314" s="40">
        <f t="shared" si="131"/>
        <v>251033.7278691344</v>
      </c>
      <c r="AM314" s="40">
        <f t="shared" si="131"/>
        <v>151902.13447492453</v>
      </c>
      <c r="AN314" s="40">
        <f t="shared" si="131"/>
        <v>129313.5134487794</v>
      </c>
      <c r="AO314" s="40">
        <f t="shared" si="131"/>
        <v>103970.73680815208</v>
      </c>
      <c r="AP314" s="40">
        <f t="shared" si="131"/>
        <v>105405.94035641961</v>
      </c>
      <c r="AQ314" s="40">
        <f t="shared" si="131"/>
        <v>106935.67216684835</v>
      </c>
      <c r="AR314" s="40">
        <f t="shared" si="131"/>
        <v>108126.35176047002</v>
      </c>
      <c r="AS314" s="40">
        <f t="shared" si="131"/>
        <v>108410.11822015548</v>
      </c>
      <c r="AT314" s="40">
        <f t="shared" si="131"/>
        <v>109475.62123692321</v>
      </c>
      <c r="AU314" s="40">
        <f t="shared" si="131"/>
        <v>110030.88699642011</v>
      </c>
      <c r="AV314" s="40">
        <f t="shared" si="131"/>
        <v>281835.97590261762</v>
      </c>
      <c r="AW314" s="17"/>
      <c r="AX314" s="17"/>
    </row>
    <row r="315" spans="2:50" hidden="1" outlineLevel="1" x14ac:dyDescent="0.25">
      <c r="B315" s="41" t="str">
        <f>IF(SUM(F315:AV315)=0,"P","O")</f>
        <v>P</v>
      </c>
      <c r="C315" s="41"/>
      <c r="D315" s="60"/>
      <c r="E315" s="42">
        <f>ROUND(E314-SUM(E306:E313),0)</f>
        <v>0</v>
      </c>
      <c r="F315" s="42"/>
      <c r="H315" s="42">
        <f t="shared" ref="H315:AV315" si="132">SUM(H266:H268)+H314</f>
        <v>0</v>
      </c>
      <c r="I315" s="42">
        <f t="shared" si="132"/>
        <v>0</v>
      </c>
      <c r="J315" s="42">
        <f t="shared" si="132"/>
        <v>0</v>
      </c>
      <c r="K315" s="42">
        <f t="shared" si="132"/>
        <v>0</v>
      </c>
      <c r="L315" s="42">
        <f t="shared" si="132"/>
        <v>0</v>
      </c>
      <c r="M315" s="42">
        <f t="shared" si="132"/>
        <v>0</v>
      </c>
      <c r="N315" s="42">
        <f t="shared" si="132"/>
        <v>0</v>
      </c>
      <c r="O315" s="42">
        <f t="shared" si="132"/>
        <v>0</v>
      </c>
      <c r="P315" s="42">
        <f t="shared" si="132"/>
        <v>0</v>
      </c>
      <c r="Q315" s="42">
        <f t="shared" si="132"/>
        <v>0</v>
      </c>
      <c r="R315" s="42">
        <f t="shared" si="132"/>
        <v>0</v>
      </c>
      <c r="S315" s="42">
        <f t="shared" si="132"/>
        <v>0</v>
      </c>
      <c r="T315" s="42">
        <f t="shared" si="132"/>
        <v>0</v>
      </c>
      <c r="U315" s="42">
        <f t="shared" si="132"/>
        <v>0</v>
      </c>
      <c r="V315" s="42">
        <f t="shared" si="132"/>
        <v>0</v>
      </c>
      <c r="W315" s="42">
        <f t="shared" si="132"/>
        <v>0</v>
      </c>
      <c r="X315" s="42">
        <f t="shared" si="132"/>
        <v>0</v>
      </c>
      <c r="Y315" s="42">
        <f t="shared" si="132"/>
        <v>0</v>
      </c>
      <c r="Z315" s="42">
        <f t="shared" si="132"/>
        <v>0</v>
      </c>
      <c r="AA315" s="42">
        <f t="shared" si="132"/>
        <v>0</v>
      </c>
      <c r="AB315" s="42">
        <f t="shared" si="132"/>
        <v>0</v>
      </c>
      <c r="AC315" s="42">
        <f t="shared" si="132"/>
        <v>0</v>
      </c>
      <c r="AD315" s="42">
        <f t="shared" si="132"/>
        <v>0</v>
      </c>
      <c r="AE315" s="42">
        <f t="shared" si="132"/>
        <v>0</v>
      </c>
      <c r="AF315" s="42">
        <f t="shared" si="132"/>
        <v>0</v>
      </c>
      <c r="AG315" s="42">
        <f t="shared" si="132"/>
        <v>0</v>
      </c>
      <c r="AH315" s="42">
        <f t="shared" si="132"/>
        <v>0</v>
      </c>
      <c r="AI315" s="42">
        <f t="shared" si="132"/>
        <v>0</v>
      </c>
      <c r="AJ315" s="42">
        <f t="shared" si="132"/>
        <v>0</v>
      </c>
      <c r="AK315" s="42">
        <f t="shared" si="132"/>
        <v>0</v>
      </c>
      <c r="AL315" s="42">
        <f t="shared" si="132"/>
        <v>0</v>
      </c>
      <c r="AM315" s="42">
        <f t="shared" si="132"/>
        <v>0</v>
      </c>
      <c r="AN315" s="42">
        <f t="shared" si="132"/>
        <v>0</v>
      </c>
      <c r="AO315" s="42">
        <f t="shared" si="132"/>
        <v>0</v>
      </c>
      <c r="AP315" s="42">
        <f t="shared" si="132"/>
        <v>0</v>
      </c>
      <c r="AQ315" s="42">
        <f t="shared" si="132"/>
        <v>0</v>
      </c>
      <c r="AR315" s="42">
        <f t="shared" si="132"/>
        <v>0</v>
      </c>
      <c r="AS315" s="42">
        <f t="shared" si="132"/>
        <v>0</v>
      </c>
      <c r="AT315" s="42">
        <f t="shared" si="132"/>
        <v>0</v>
      </c>
      <c r="AU315" s="42">
        <f t="shared" si="132"/>
        <v>0</v>
      </c>
      <c r="AV315" s="42">
        <f t="shared" si="132"/>
        <v>0</v>
      </c>
    </row>
    <row r="316" spans="2:50" hidden="1" outlineLevel="1" x14ac:dyDescent="0.25">
      <c r="B316" s="41" t="str">
        <f>IF(SUM(F316:AV316)=0,"P","O")</f>
        <v>P</v>
      </c>
      <c r="D316" s="62"/>
      <c r="E316" s="62"/>
      <c r="F316" s="62"/>
      <c r="G316" s="62"/>
      <c r="H316" s="42">
        <f>ROUND(H285-H300-H314,0)</f>
        <v>0</v>
      </c>
      <c r="I316" s="42">
        <f t="shared" ref="I316:AV316" si="133">ROUND(I285-I300-I314,0)</f>
        <v>0</v>
      </c>
      <c r="J316" s="42">
        <f t="shared" si="133"/>
        <v>0</v>
      </c>
      <c r="K316" s="42">
        <f t="shared" si="133"/>
        <v>0</v>
      </c>
      <c r="L316" s="42">
        <f t="shared" si="133"/>
        <v>0</v>
      </c>
      <c r="M316" s="42">
        <f t="shared" si="133"/>
        <v>0</v>
      </c>
      <c r="N316" s="42">
        <f t="shared" si="133"/>
        <v>0</v>
      </c>
      <c r="O316" s="42">
        <f t="shared" si="133"/>
        <v>0</v>
      </c>
      <c r="P316" s="42">
        <f t="shared" si="133"/>
        <v>0</v>
      </c>
      <c r="Q316" s="42">
        <f t="shared" si="133"/>
        <v>0</v>
      </c>
      <c r="R316" s="42">
        <f t="shared" si="133"/>
        <v>0</v>
      </c>
      <c r="S316" s="42">
        <f t="shared" si="133"/>
        <v>0</v>
      </c>
      <c r="T316" s="42">
        <f t="shared" si="133"/>
        <v>0</v>
      </c>
      <c r="U316" s="42">
        <f t="shared" si="133"/>
        <v>0</v>
      </c>
      <c r="V316" s="42">
        <f t="shared" si="133"/>
        <v>0</v>
      </c>
      <c r="W316" s="42">
        <f t="shared" si="133"/>
        <v>0</v>
      </c>
      <c r="X316" s="42">
        <f t="shared" si="133"/>
        <v>0</v>
      </c>
      <c r="Y316" s="42">
        <f t="shared" si="133"/>
        <v>0</v>
      </c>
      <c r="Z316" s="42">
        <f t="shared" si="133"/>
        <v>0</v>
      </c>
      <c r="AA316" s="42">
        <f t="shared" si="133"/>
        <v>0</v>
      </c>
      <c r="AB316" s="42">
        <f t="shared" si="133"/>
        <v>0</v>
      </c>
      <c r="AC316" s="42">
        <f t="shared" si="133"/>
        <v>0</v>
      </c>
      <c r="AD316" s="42">
        <f t="shared" si="133"/>
        <v>0</v>
      </c>
      <c r="AE316" s="42">
        <f t="shared" si="133"/>
        <v>0</v>
      </c>
      <c r="AF316" s="42">
        <f t="shared" si="133"/>
        <v>0</v>
      </c>
      <c r="AG316" s="42">
        <f t="shared" si="133"/>
        <v>0</v>
      </c>
      <c r="AH316" s="42">
        <f t="shared" si="133"/>
        <v>0</v>
      </c>
      <c r="AI316" s="42">
        <f t="shared" si="133"/>
        <v>0</v>
      </c>
      <c r="AJ316" s="42">
        <f t="shared" si="133"/>
        <v>0</v>
      </c>
      <c r="AK316" s="42">
        <f t="shared" si="133"/>
        <v>0</v>
      </c>
      <c r="AL316" s="42">
        <f t="shared" si="133"/>
        <v>0</v>
      </c>
      <c r="AM316" s="42">
        <f t="shared" si="133"/>
        <v>0</v>
      </c>
      <c r="AN316" s="42">
        <f t="shared" si="133"/>
        <v>0</v>
      </c>
      <c r="AO316" s="42">
        <f t="shared" si="133"/>
        <v>0</v>
      </c>
      <c r="AP316" s="42">
        <f t="shared" si="133"/>
        <v>0</v>
      </c>
      <c r="AQ316" s="42">
        <f t="shared" si="133"/>
        <v>0</v>
      </c>
      <c r="AR316" s="42">
        <f t="shared" si="133"/>
        <v>0</v>
      </c>
      <c r="AS316" s="42">
        <f t="shared" si="133"/>
        <v>0</v>
      </c>
      <c r="AT316" s="42">
        <f t="shared" si="133"/>
        <v>0</v>
      </c>
      <c r="AU316" s="42">
        <f t="shared" si="133"/>
        <v>0</v>
      </c>
      <c r="AV316" s="42">
        <f t="shared" si="133"/>
        <v>0</v>
      </c>
    </row>
    <row r="317" spans="2:50" collapsed="1" x14ac:dyDescent="0.25"/>
    <row r="318" spans="2:50" x14ac:dyDescent="0.25"/>
  </sheetData>
  <pageMargins left="0.7" right="0.7" top="0.75" bottom="0.75" header="0.3" footer="0.3"/>
  <pageSetup paperSize="9" orientation="portrait" r:id="rId1"/>
  <ignoredErrors>
    <ignoredError sqref="H258:AV265"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Cover</vt:lpstr>
      <vt:lpstr>Cash Flows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PBSC</dc:creator>
  <cp:lastModifiedBy>Miguel Angel Rodriguez Regidor</cp:lastModifiedBy>
  <dcterms:created xsi:type="dcterms:W3CDTF">2019-03-18T18:14:49Z</dcterms:created>
  <dcterms:modified xsi:type="dcterms:W3CDTF">2019-06-05T16:27:48Z</dcterms:modified>
</cp:coreProperties>
</file>